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년\25년 전기공사\상상하랑 전기공사\"/>
    </mc:Choice>
  </mc:AlternateContent>
  <bookViews>
    <workbookView xWindow="28680" yWindow="-120" windowWidth="29040" windowHeight="15840" tabRatio="724"/>
  </bookViews>
  <sheets>
    <sheet name="원가계산" sheetId="16" r:id="rId1"/>
    <sheet name="총괄표" sheetId="11" r:id="rId2"/>
    <sheet name="내역서" sheetId="10" r:id="rId3"/>
    <sheet name="합산자재" sheetId="6" state="hidden" r:id="rId4"/>
    <sheet name="L-1 분전반" sheetId="17" r:id="rId5"/>
    <sheet name="조명제어설비" sheetId="18" r:id="rId6"/>
    <sheet name="옵션" sheetId="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IntlFixup" hidden="1">TRUE</definedName>
    <definedName name="__JJ132">[1]중기일위대가!$J$136</definedName>
    <definedName name="__JK132">[1]중기일위대가!$K$136</definedName>
    <definedName name="__JN132">[1]중기일위대가!$I$136</definedName>
    <definedName name="__p1">#REF!</definedName>
    <definedName name="_95년_포상금_지급내역">#REF!</definedName>
    <definedName name="_Fill" hidden="1">#REF!</definedName>
    <definedName name="_JJ132">[1]중기일위대가!$J$136</definedName>
    <definedName name="_JK132">[1]중기일위대가!$K$136</definedName>
    <definedName name="_JN132">[1]중기일위대가!$I$136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1">#REF!</definedName>
    <definedName name="_Parse_In" hidden="1">#REF!</definedName>
    <definedName name="_Regression_Int" hidden="1">1</definedName>
    <definedName name="_Sort" hidden="1">#REF!</definedName>
    <definedName name="a">#REF!</definedName>
    <definedName name="AJH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alf">[2]개발계획수립!$B$13:$I$131</definedName>
    <definedName name="b">#REF!</definedName>
    <definedName name="BOX형수로집계">#REF!</definedName>
    <definedName name="CV_1C">#REF!</definedName>
    <definedName name="d">#REF!</definedName>
    <definedName name="_xlnm.Database">#REF!</definedName>
    <definedName name="ddddd" hidden="1">#REF!</definedName>
    <definedName name="DDFR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FS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ee" hidden="1">{#N/A,#N/A,FALSE,"단가표지"}</definedName>
    <definedName name="ENJ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FHFH" hidden="1">#REF!</definedName>
    <definedName name="FHFK" hidden="1">#REF!</definedName>
    <definedName name="GEMCO" hidden="1">#REF!</definedName>
    <definedName name="gfgdfg" hidden="1">#REF!</definedName>
    <definedName name="GGGTR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TRE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ardwar" hidden="1">#REF!</definedName>
    <definedName name="HTML_CodePage" hidden="1">949</definedName>
    <definedName name="HTML_Control" hidden="1">{"'단계별시설공사비'!$A$3:$K$51"}</definedName>
    <definedName name="HTML_Description" hidden="1">""</definedName>
    <definedName name="HTML_Email" hidden="1">""</definedName>
    <definedName name="HTML_Header" hidden="1">"사업비총괄"</definedName>
    <definedName name="HTML_LastUpdate" hidden="1">"01-06-17"</definedName>
    <definedName name="HTML_LineAfter" hidden="1">FALSE</definedName>
    <definedName name="HTML_LineBefore" hidden="1">FALSE</definedName>
    <definedName name="HTML_Name" hidden="1">"김정호"</definedName>
    <definedName name="HTML_OBDlg2" hidden="1">TRUE</definedName>
    <definedName name="HTML_OBDlg4" hidden="1">TRUE</definedName>
    <definedName name="HTML_OS" hidden="1">0</definedName>
    <definedName name="HTML_PathFile" hidden="1">"C:\My Documents\6.htm"</definedName>
    <definedName name="HTML_Title" hidden="1">"비용산출"</definedName>
    <definedName name="IIJELLS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FOR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HSHH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JJ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SU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SH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A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UE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ISJ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J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EEP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SL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IIE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JWU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WEI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AK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DIEK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IEKD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KE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MMM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">#REF!</definedName>
    <definedName name="ooo" hidden="1">#REF!</definedName>
    <definedName name="OPOP" hidden="1">#REF!</definedName>
    <definedName name="OPP" hidden="1">#REF!</definedName>
    <definedName name="OPPP" hidden="1">#REF!</definedName>
    <definedName name="P">#REF!</definedName>
    <definedName name="_xlnm.Print_Area" localSheetId="2">내역서!$A$1:$Q$211</definedName>
    <definedName name="_xlnm.Print_Area" localSheetId="0">원가계산!$A$1:$Q$35</definedName>
    <definedName name="_xlnm.Print_Area" localSheetId="1">총괄표!$A$1:$Q$107</definedName>
    <definedName name="_xlnm.Print_Area">#REF!</definedName>
    <definedName name="Print_Area_MI">#REF!</definedName>
    <definedName name="_xlnm.Print_Titles" localSheetId="2">내역서!$1:$3</definedName>
    <definedName name="_xlnm.Print_Titles" localSheetId="1">총괄표!$1:$3</definedName>
    <definedName name="_xlnm.Print_Titles" localSheetId="3">합산자재!$1:$3</definedName>
    <definedName name="_xlnm.Print_Titles">#REF!</definedName>
    <definedName name="Q">#REF!</definedName>
    <definedName name="qw" hidden="1">{#N/A,#N/A,FALSE,"단가표지"}</definedName>
    <definedName name="RK" hidden="1">#REF!</definedName>
    <definedName name="SIZE">#REF!</definedName>
    <definedName name="SS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TTTT" hidden="1">#REF!</definedName>
    <definedName name="wm.조골재1" hidden="1">{#N/A,#N/A,FALSE,"조골재"}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bc." hidden="1">{#N/A,#N/A,TRUE,"천상그린44PY"}</definedName>
    <definedName name="wrn.골재소요량." hidden="1">{#N/A,#N/A,FALSE,"골재소요량";#N/A,#N/A,FALSE,"골재소요량"}</definedName>
    <definedName name="wrn.구조2." hidden="1">{#N/A,#N/A,FALSE,"구조2"}</definedName>
    <definedName name="wrn.단가표지." hidden="1">{#N/A,#N/A,FALSE,"단가표지"}</definedName>
    <definedName name="wrn.배수1." hidden="1">{#N/A,#N/A,FALSE,"배수1"}</definedName>
    <definedName name="wrn.배수2." hidden="1">{#N/A,#N/A,FALSE,"배수2"}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속도." hidden="1">{#N/A,#N/A,FALSE,"속도"}</definedName>
    <definedName name="wrn.운반시간." hidden="1">{#N/A,#N/A,FALSE,"운반시간"}</definedName>
    <definedName name="wrn.이정표." hidden="1">{#N/A,#N/A,FALSE,"이정표"}</definedName>
    <definedName name="wrn.조골재." hidden="1">{#N/A,#N/A,FALSE,"조골재"}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표지." hidden="1">{#N/A,#N/A,FALSE,"표지"}</definedName>
    <definedName name="wrn.표지목차." hidden="1">{#N/A,#N/A,FALSE,"표지목차"}</definedName>
    <definedName name="wrn.혼합골재." hidden="1">{#N/A,#N/A,FALSE,"혼합골재"}</definedName>
    <definedName name="WW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_4F74ED08_7DE6_11D4_BC29_005004C1F3AD_.wvu.PrintTitles" hidden="1">#REF!</definedName>
    <definedName name="zx" hidden="1">#REF!</definedName>
    <definedName name="ZZ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가아" hidden="1">#REF!</definedName>
    <definedName name="강감찬">#REF!</definedName>
    <definedName name="강아지" hidden="1">#REF!</definedName>
    <definedName name="거ㅏ" hidden="1">#REF!</definedName>
    <definedName name="결표지" hidden="1">{#N/A,#N/A,FALSE,"표지"}</definedName>
    <definedName name="경계점말뚝">'[3]2.재료비'!#REF!</definedName>
    <definedName name="계약단가">#REF!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고급">[4]상세!$G$24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시설">[5]내역서!#REF!</definedName>
    <definedName name="공사비">#REF!</definedName>
    <definedName name="공업용뇌관2">'[3]2.재료비'!#REF!</definedName>
    <definedName name="공통가설" hidden="1">#REF!</definedName>
    <definedName name="교육">[5]내역서!#REF!</definedName>
    <definedName name="교통">[5]내역서!#REF!</definedName>
    <definedName name="구산갑지" hidden="1">#REF!</definedName>
    <definedName name="기간">#REF!</definedName>
    <definedName name="김김김" hidden="1">{#N/A,#N/A,FALSE,"속도"}</definedName>
    <definedName name="김유신">#REF!</definedName>
    <definedName name="나ㅏㅓ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남남" hidden="1">#REF!</definedName>
    <definedName name="내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임">#REF!</definedName>
    <definedName name="다이너마이트2">'[3]2.재료비'!#REF!</definedName>
    <definedName name="단가">#REF!</definedName>
    <definedName name="단가조사자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단순공종">#REF!</definedName>
    <definedName name="대경설비" hidden="1">#REF!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기질">[5]내역서!#REF!</definedName>
    <definedName name="대기질측정">[5]내역서!#REF!</definedName>
    <definedName name="대안설정">[5]내역서!#REF!</definedName>
    <definedName name="덕흥흥건축" hidden="1">#REF!</definedName>
    <definedName name="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동식물상">[5]내역서!#REF!</definedName>
    <definedName name="ㄹㄹㄹ" hidden="1">#REF!</definedName>
    <definedName name="ㄹㄹㅇㄴ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ㄹㅇ" hidden="1">#REF!</definedName>
    <definedName name="라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" hidden="1">#REF!</definedName>
    <definedName name="ㅁ1">[6]예산총괄표!#REF!</definedName>
    <definedName name="ㅁㅅㅅㅁㄱ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명수">#REF!</definedName>
    <definedName name="문화재">[5]내역서!#REF!</definedName>
    <definedName name="물가변동내역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미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ㅂ" hidden="1">#REF!</definedName>
    <definedName name="ㅂㅂ" hidden="1">{#N/A,#N/A,FALSE,"표지"}</definedName>
    <definedName name="ㅂㅈ" hidden="1">{#N/A,#N/A,TRUE,"1";#N/A,#N/A,TRUE,"2";#N/A,#N/A,TRUE,"3";#N/A,#N/A,TRUE,"4";#N/A,#N/A,TRUE,"5";#N/A,#N/A,TRUE,"6";#N/A,#N/A,TRUE,"7"}</definedName>
    <definedName name="박창수" hidden="1">{#N/A,#N/A,FALSE,"표지"}</definedName>
    <definedName name="백색페인트">[7]예측단가간지!$D$21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정계수1">#REF!</definedName>
    <definedName name="보정계수2">#REF!</definedName>
    <definedName name="보정계수3">#REF!</definedName>
    <definedName name="보조">[4]상세!$G$27</definedName>
    <definedName name="보통공종">#REF!</definedName>
    <definedName name="보통인부">'[3]1.인건비'!$H$12</definedName>
    <definedName name="복잡공종">#REF!</definedName>
    <definedName name="부대원본" hidden="1">{#N/A,#N/A,FALSE,"토공2"}</definedName>
    <definedName name="부산주경기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공사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양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비닐전화선">'[3]2.재료비'!#REF!</definedName>
    <definedName name="뿌로마이드">'[3]2.재료비'!#REF!</definedName>
    <definedName name="ㅅㅅ" hidden="1">#REF!</definedName>
    <definedName name="ㅅㅅㅆㅆㅆ" hidden="1">{#N/A,#N/A,FALSE,"표지"}</definedName>
    <definedName name="사정">[5]내역서!#REF!</definedName>
    <definedName name="사후환경조사">[5]내역서!#REF!</definedName>
    <definedName name="산업">[5]내역서!#REF!</definedName>
    <definedName name="삼우설비" hidden="1">#REF!</definedName>
    <definedName name="선택">#REF!</definedName>
    <definedName name="설" hidden="1">#REF!</definedName>
    <definedName name="설계규모">#REF!</definedName>
    <definedName name="설변사유" hidden="1">{#N/A,#N/A,TRUE,"1";#N/A,#N/A,TRUE,"2";#N/A,#N/A,TRUE,"3";#N/A,#N/A,TRUE,"4";#N/A,#N/A,TRUE,"5";#N/A,#N/A,TRUE,"6";#N/A,#N/A,TRUE,"7"}</definedName>
    <definedName name="섹션오일페이퍼">'[3]2.재료비'!#REF!</definedName>
    <definedName name="소음진동">[5]내역서!#REF!</definedName>
    <definedName name="수리수문">[5]내역서!#REF!</definedName>
    <definedName name="수질">[5]내역서!#REF!</definedName>
    <definedName name="수질측정">[5]내역서!#REF!</definedName>
    <definedName name="순공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공사비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실행적용임금">#REF!</definedName>
    <definedName name="심도조사기계손료">'[3]12.보오링'!#REF!</definedName>
    <definedName name="ㅇㄹㄹ" hidden="1">#REF!</definedName>
    <definedName name="ㅇ라ㅓㅏ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ㅇ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악취">[5]내역서!#REF!</definedName>
    <definedName name="어ㅓ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ㅘ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예정공정표4월분" hidden="1">{#N/A,#N/A,TRUE,"1";#N/A,#N/A,TRUE,"2";#N/A,#N/A,TRUE,"3";#N/A,#N/A,TRUE,"4";#N/A,#N/A,TRUE,"5";#N/A,#N/A,TRUE,"6";#N/A,#N/A,TRUE,"7"}</definedName>
    <definedName name="오배수" hidden="1">{#N/A,#N/A,TRUE,"천상그린44PY"}</definedName>
    <definedName name="오배수입상" hidden="1">{#N/A,#N/A,TRUE,"천상그린44PY"}</definedName>
    <definedName name="오수맨홀수량2">#REF!</definedName>
    <definedName name="오수맨홀집계">#REF!</definedName>
    <definedName name="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외주의뢰1" hidden="1">#REF!</definedName>
    <definedName name="요약문">[5]내역서!#REF!</definedName>
    <definedName name="용역개요">#REF!</definedName>
    <definedName name="원가계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산1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기기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위락경관">[5]내역서!#REF!</definedName>
    <definedName name="위생공중보건">[5]내역서!#REF!</definedName>
    <definedName name="유관순">#REF!</definedName>
    <definedName name="육상동식물">[5]내역서!#REF!</definedName>
    <definedName name="육수동식물">[5]내역서!#REF!</definedName>
    <definedName name="이순신">#REF!</definedName>
    <definedName name="이율곡">#REF!</definedName>
    <definedName name="인구">[5]내역서!#REF!</definedName>
    <definedName name="인월수">#REF!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일" hidden="1">#REF!</definedName>
    <definedName name="일수">#REF!</definedName>
    <definedName name="일위">#REF!</definedName>
    <definedName name="일조장해">[5]내역서!#REF!</definedName>
    <definedName name="잉크">[7]예측단가간지!$D$20</definedName>
    <definedName name="자동차OD">[8]현장조사!$J$25</definedName>
    <definedName name="자재단가근거" hidden="1">#REF!</definedName>
    <definedName name="작은금액인월수_X2">#REF!</definedName>
    <definedName name="저감방안수립">[5]내역서!#REF!</definedName>
    <definedName name="적용임금">#REF!</definedName>
    <definedName name="전기" hidden="1">#REF!</definedName>
    <definedName name="전기공사" hidden="1">#REF!</definedName>
    <definedName name="전파장해">[5]내역서!#REF!</definedName>
    <definedName name="제조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평가">[5]내역서!#REF!</definedName>
    <definedName name="주거">[5]내역서!#REF!</definedName>
    <definedName name="주민의견수렴">[5]내역서!#REF!</definedName>
    <definedName name="중급">[4]상세!$G$25</definedName>
    <definedName name="중급기능사">'[3]1.인건비'!$C$12</definedName>
    <definedName name="중급기술자">'[3]1.인건비'!$C$9</definedName>
    <definedName name="지구단위">#REF!</definedName>
    <definedName name="초급">[4]상세!$G$26</definedName>
    <definedName name="초급엔지니어링">#REF!</definedName>
    <definedName name="총공" hidden="1">{#N/A,#N/A,FALSE,"운반시간"}</definedName>
    <definedName name="최대값">#REF!</definedName>
    <definedName name="최소값">#REF!</definedName>
    <definedName name="코딩">[8]현장조사!$J$51</definedName>
    <definedName name="토목설계" hidden="1">{#N/A,#N/A,FALSE,"골재소요량";#N/A,#N/A,FALSE,"골재소요량"}</definedName>
    <definedName name="토양">[5]내역서!#REF!</definedName>
    <definedName name="토적표" hidden="1">#REF!</definedName>
    <definedName name="토지이용">[5]내역서!#REF!</definedName>
    <definedName name="특급">[4]상세!$G$23</definedName>
    <definedName name="특별인부">'[3]1.인건비'!$H$11</definedName>
    <definedName name="파카손료">'[3]18.공내수압탄성자연'!#REF!</definedName>
    <definedName name="평균">#REF!</definedName>
    <definedName name="폐기물">[5]내역서!#REF!</definedName>
    <definedName name="표지2" hidden="1">{#N/A,#N/A,FALSE,"단가표지"}</definedName>
    <definedName name="품_______명">#REF!</definedName>
    <definedName name="ㅎㅎㅎ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동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한전" hidden="1">#REF!</definedName>
    <definedName name="합계">#REF!</definedName>
    <definedName name="항목1">#REF!</definedName>
    <definedName name="항목2">#REF!</definedName>
    <definedName name="항목3">#REF!</definedName>
    <definedName name="항목4">#REF!</definedName>
    <definedName name="항목5">#REF!</definedName>
    <definedName name="항목6">#REF!</definedName>
    <definedName name="허균">#REF!</definedName>
    <definedName name="현장정착액">'[3]2.재료비'!#REF!</definedName>
    <definedName name="환경개요">#REF!</definedName>
    <definedName name="환경규모">#REF!</definedName>
    <definedName name="횟수">#REF!</definedName>
    <definedName name="ㅏㅏㅏ갸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ㅣ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ㅑㅑ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ㅏ니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마ㅓ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ㅗㅗ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ㅛㅛㅛㅛ" hidden="1">#REF!</definedName>
    <definedName name="ㅜ" hidden="1">#REF!</definedName>
    <definedName name="ㅣㅏ아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</definedNames>
  <calcPr calcId="162913"/>
</workbook>
</file>

<file path=xl/calcChain.xml><?xml version="1.0" encoding="utf-8"?>
<calcChain xmlns="http://schemas.openxmlformats.org/spreadsheetml/2006/main">
  <c r="N58" i="10" l="1"/>
  <c r="K58" i="10"/>
  <c r="L58" i="10" s="1"/>
  <c r="H52" i="6"/>
  <c r="O58" i="10" s="1"/>
  <c r="L52" i="6" l="1"/>
  <c r="I58" i="10"/>
  <c r="P58" i="10" s="1"/>
  <c r="M190" i="10"/>
  <c r="N190" i="10" s="1"/>
  <c r="K190" i="10"/>
  <c r="L190" i="10" s="1"/>
  <c r="F8" i="5"/>
  <c r="F7" i="5"/>
  <c r="F6" i="5"/>
  <c r="F5" i="5"/>
  <c r="F4" i="5"/>
  <c r="O29" i="11"/>
  <c r="O55" i="11"/>
  <c r="O81" i="11"/>
  <c r="O107" i="11"/>
  <c r="AE192" i="10"/>
  <c r="AE164" i="10"/>
  <c r="AE143" i="10"/>
  <c r="AE118" i="10"/>
  <c r="AE93" i="10"/>
  <c r="AE58" i="10"/>
  <c r="AE13" i="10"/>
  <c r="L6" i="10"/>
  <c r="N6" i="10"/>
  <c r="O29" i="10"/>
  <c r="L34" i="10"/>
  <c r="N34" i="10"/>
  <c r="L35" i="10"/>
  <c r="N35" i="10"/>
  <c r="L36" i="10"/>
  <c r="N36" i="10"/>
  <c r="L40" i="10"/>
  <c r="N40" i="10"/>
  <c r="L41" i="10"/>
  <c r="N41" i="10"/>
  <c r="L46" i="10"/>
  <c r="N46" i="10"/>
  <c r="L47" i="10"/>
  <c r="N47" i="10"/>
  <c r="L48" i="10"/>
  <c r="M48" i="10"/>
  <c r="N48" i="10" s="1"/>
  <c r="L49" i="10"/>
  <c r="M49" i="10"/>
  <c r="N49" i="10" s="1"/>
  <c r="L50" i="10"/>
  <c r="M50" i="10"/>
  <c r="N50" i="10" s="1"/>
  <c r="L51" i="10"/>
  <c r="M51" i="10"/>
  <c r="N51" i="10"/>
  <c r="L52" i="10"/>
  <c r="M52" i="10"/>
  <c r="N52" i="10" s="1"/>
  <c r="O81" i="10"/>
  <c r="L84" i="10"/>
  <c r="N84" i="10"/>
  <c r="L92" i="10"/>
  <c r="N92" i="10"/>
  <c r="O107" i="10"/>
  <c r="L111" i="10"/>
  <c r="N111" i="10"/>
  <c r="L112" i="10"/>
  <c r="N112" i="10"/>
  <c r="O133" i="10"/>
  <c r="L136" i="10"/>
  <c r="N136" i="10"/>
  <c r="L139" i="10"/>
  <c r="N139" i="10"/>
  <c r="O159" i="10"/>
  <c r="O185" i="10"/>
  <c r="K187" i="10"/>
  <c r="L187" i="10" s="1"/>
  <c r="M187" i="10"/>
  <c r="N187" i="10" s="1"/>
  <c r="K188" i="10"/>
  <c r="L188" i="10" s="1"/>
  <c r="M188" i="10"/>
  <c r="N188" i="10"/>
  <c r="K189" i="10"/>
  <c r="L189" i="10" s="1"/>
  <c r="M189" i="10"/>
  <c r="N189" i="10" s="1"/>
  <c r="K191" i="10"/>
  <c r="L191" i="10" s="1"/>
  <c r="M191" i="10"/>
  <c r="N191" i="10"/>
  <c r="O211" i="10"/>
  <c r="H7" i="6"/>
  <c r="H9" i="6"/>
  <c r="H11" i="6"/>
  <c r="L11" i="6" s="1"/>
  <c r="H17" i="6"/>
  <c r="H19" i="6"/>
  <c r="H21" i="6"/>
  <c r="L21" i="6" s="1"/>
  <c r="H22" i="6"/>
  <c r="H28" i="6"/>
  <c r="L28" i="6" s="1"/>
  <c r="H30" i="6"/>
  <c r="H32" i="6"/>
  <c r="H34" i="6"/>
  <c r="H40" i="6"/>
  <c r="H42" i="6"/>
  <c r="H44" i="6"/>
  <c r="I49" i="6"/>
  <c r="I50" i="6"/>
  <c r="L50" i="6" s="1"/>
  <c r="I51" i="6"/>
  <c r="B25" i="5"/>
  <c r="D25" i="5" s="1"/>
  <c r="B24" i="5"/>
  <c r="B23" i="5"/>
  <c r="D23" i="5" s="1"/>
  <c r="B22" i="5"/>
  <c r="B21" i="5"/>
  <c r="D21" i="5" s="1"/>
  <c r="D13" i="5"/>
  <c r="D24" i="5"/>
  <c r="D22" i="5"/>
  <c r="D12" i="5"/>
  <c r="D11" i="5"/>
  <c r="H10" i="6" s="1"/>
  <c r="L51" i="6" l="1"/>
  <c r="H41" i="6"/>
  <c r="O190" i="10" s="1"/>
  <c r="H29" i="6"/>
  <c r="L29" i="6" s="1"/>
  <c r="H18" i="6"/>
  <c r="H8" i="6"/>
  <c r="L8" i="6" s="1"/>
  <c r="H39" i="6"/>
  <c r="O188" i="10" s="1"/>
  <c r="H27" i="6"/>
  <c r="L27" i="6" s="1"/>
  <c r="H16" i="6"/>
  <c r="L16" i="6" s="1"/>
  <c r="H6" i="6"/>
  <c r="H38" i="6"/>
  <c r="L38" i="6" s="1"/>
  <c r="H26" i="6"/>
  <c r="L26" i="6" s="1"/>
  <c r="H48" i="6"/>
  <c r="O191" i="10" s="1"/>
  <c r="H37" i="6"/>
  <c r="I52" i="10" s="1"/>
  <c r="P52" i="10" s="1"/>
  <c r="H25" i="6"/>
  <c r="H15" i="6"/>
  <c r="H5" i="6"/>
  <c r="L5" i="6" s="1"/>
  <c r="H47" i="6"/>
  <c r="I92" i="10" s="1"/>
  <c r="P92" i="10" s="1"/>
  <c r="H36" i="6"/>
  <c r="I51" i="10" s="1"/>
  <c r="P51" i="10" s="1"/>
  <c r="H24" i="6"/>
  <c r="L24" i="6" s="1"/>
  <c r="H14" i="6"/>
  <c r="H4" i="6"/>
  <c r="H46" i="6"/>
  <c r="L46" i="6" s="1"/>
  <c r="H35" i="6"/>
  <c r="I50" i="10" s="1"/>
  <c r="P50" i="10" s="1"/>
  <c r="H23" i="6"/>
  <c r="L23" i="6" s="1"/>
  <c r="H13" i="6"/>
  <c r="L13" i="6" s="1"/>
  <c r="H45" i="6"/>
  <c r="H33" i="6"/>
  <c r="I48" i="10" s="1"/>
  <c r="P48" i="10" s="1"/>
  <c r="H12" i="6"/>
  <c r="H43" i="6"/>
  <c r="H31" i="6"/>
  <c r="I46" i="10" s="1"/>
  <c r="P46" i="10" s="1"/>
  <c r="H20" i="6"/>
  <c r="L211" i="10"/>
  <c r="K83" i="11" s="1"/>
  <c r="L83" i="11" s="1"/>
  <c r="L107" i="11" s="1"/>
  <c r="K31" i="11" s="1"/>
  <c r="L31" i="11" s="1"/>
  <c r="L55" i="11" s="1"/>
  <c r="L9" i="6"/>
  <c r="N10" i="10"/>
  <c r="L44" i="6"/>
  <c r="L32" i="6"/>
  <c r="I47" i="10"/>
  <c r="P47" i="10" s="1"/>
  <c r="O47" i="10"/>
  <c r="L49" i="6"/>
  <c r="L37" i="6"/>
  <c r="L25" i="6"/>
  <c r="L19" i="6"/>
  <c r="L7" i="6"/>
  <c r="I49" i="10"/>
  <c r="P49" i="10" s="1"/>
  <c r="O49" i="10"/>
  <c r="I6" i="10"/>
  <c r="P6" i="10" s="1"/>
  <c r="O6" i="10"/>
  <c r="L42" i="6"/>
  <c r="L30" i="6"/>
  <c r="L18" i="6"/>
  <c r="L41" i="6"/>
  <c r="L17" i="6"/>
  <c r="O189" i="10"/>
  <c r="I189" i="10"/>
  <c r="P189" i="10" s="1"/>
  <c r="I41" i="10"/>
  <c r="P41" i="10" s="1"/>
  <c r="O41" i="10"/>
  <c r="L40" i="6"/>
  <c r="L34" i="6"/>
  <c r="L22" i="6"/>
  <c r="L10" i="6"/>
  <c r="L4" i="6"/>
  <c r="N211" i="10"/>
  <c r="M83" i="11" s="1"/>
  <c r="N83" i="11" s="1"/>
  <c r="N107" i="11" s="1"/>
  <c r="O52" i="10" l="1"/>
  <c r="O50" i="10"/>
  <c r="I188" i="10"/>
  <c r="P188" i="10" s="1"/>
  <c r="O48" i="10"/>
  <c r="L39" i="6"/>
  <c r="I190" i="10"/>
  <c r="P190" i="10" s="1"/>
  <c r="L35" i="6"/>
  <c r="I191" i="10"/>
  <c r="P191" i="10" s="1"/>
  <c r="L43" i="6"/>
  <c r="L33" i="6"/>
  <c r="O112" i="10"/>
  <c r="L48" i="6"/>
  <c r="I111" i="10"/>
  <c r="P111" i="10" s="1"/>
  <c r="O35" i="10"/>
  <c r="O92" i="10"/>
  <c r="L47" i="6"/>
  <c r="L12" i="6"/>
  <c r="L36" i="6"/>
  <c r="O51" i="10"/>
  <c r="L14" i="6"/>
  <c r="L20" i="6"/>
  <c r="L45" i="6"/>
  <c r="L6" i="6"/>
  <c r="O46" i="10"/>
  <c r="L15" i="6"/>
  <c r="I187" i="10"/>
  <c r="L31" i="6"/>
  <c r="N53" i="10"/>
  <c r="N39" i="10"/>
  <c r="C3" i="5"/>
  <c r="N55" i="10"/>
  <c r="N109" i="10"/>
  <c r="N83" i="10"/>
  <c r="N135" i="10"/>
  <c r="N31" i="10"/>
  <c r="I34" i="10"/>
  <c r="P34" i="10" s="1"/>
  <c r="O34" i="10"/>
  <c r="N45" i="10"/>
  <c r="I35" i="10"/>
  <c r="P35" i="10" s="1"/>
  <c r="N91" i="10"/>
  <c r="O136" i="10"/>
  <c r="I136" i="10"/>
  <c r="P136" i="10" s="1"/>
  <c r="O139" i="10"/>
  <c r="I139" i="10"/>
  <c r="P139" i="10" s="1"/>
  <c r="I40" i="10"/>
  <c r="P40" i="10" s="1"/>
  <c r="O40" i="10"/>
  <c r="N142" i="10"/>
  <c r="N12" i="10"/>
  <c r="N89" i="10"/>
  <c r="M31" i="11"/>
  <c r="N31" i="11" s="1"/>
  <c r="N55" i="11" s="1"/>
  <c r="D3" i="5"/>
  <c r="N33" i="10"/>
  <c r="N87" i="10"/>
  <c r="I84" i="10"/>
  <c r="P84" i="10" s="1"/>
  <c r="O84" i="10"/>
  <c r="N163" i="10"/>
  <c r="N8" i="10"/>
  <c r="I112" i="10" l="1"/>
  <c r="P112" i="10" s="1"/>
  <c r="O111" i="10"/>
  <c r="O187" i="10"/>
  <c r="I36" i="10"/>
  <c r="P36" i="10" s="1"/>
  <c r="O36" i="10"/>
  <c r="L55" i="10"/>
  <c r="N161" i="10"/>
  <c r="L33" i="10"/>
  <c r="N116" i="10"/>
  <c r="I211" i="10"/>
  <c r="P187" i="10"/>
  <c r="P211" i="10" s="1"/>
  <c r="N5" i="10"/>
  <c r="L8" i="10"/>
  <c r="L45" i="10"/>
  <c r="L39" i="10"/>
  <c r="L161" i="10"/>
  <c r="N115" i="10"/>
  <c r="N141" i="10"/>
  <c r="N44" i="10"/>
  <c r="N117" i="10"/>
  <c r="N137" i="10"/>
  <c r="N38" i="10"/>
  <c r="N43" i="10"/>
  <c r="N56" i="10"/>
  <c r="L91" i="10"/>
  <c r="N54" i="10"/>
  <c r="L87" i="10"/>
  <c r="L142" i="10"/>
  <c r="L10" i="10"/>
  <c r="N162" i="10"/>
  <c r="N11" i="10"/>
  <c r="L12" i="10"/>
  <c r="L163" i="10"/>
  <c r="N57" i="10"/>
  <c r="N32" i="10"/>
  <c r="N110" i="10"/>
  <c r="N9" i="10"/>
  <c r="L89" i="10"/>
  <c r="N185" i="10" l="1"/>
  <c r="M62" i="11" s="1"/>
  <c r="N62" i="11" s="1"/>
  <c r="L53" i="10"/>
  <c r="L137" i="10"/>
  <c r="L90" i="10"/>
  <c r="L7" i="10"/>
  <c r="L109" i="10"/>
  <c r="L83" i="10"/>
  <c r="L135" i="10"/>
  <c r="L31" i="10"/>
  <c r="L116" i="10"/>
  <c r="O83" i="11"/>
  <c r="I83" i="11"/>
  <c r="N113" i="10"/>
  <c r="N86" i="10"/>
  <c r="N138" i="10"/>
  <c r="L32" i="10"/>
  <c r="L110" i="10"/>
  <c r="L11" i="10"/>
  <c r="L9" i="10"/>
  <c r="L56" i="10"/>
  <c r="L117" i="10"/>
  <c r="L115" i="10"/>
  <c r="L141" i="10"/>
  <c r="L44" i="10"/>
  <c r="L5" i="10"/>
  <c r="N37" i="10"/>
  <c r="N85" i="10"/>
  <c r="L43" i="10"/>
  <c r="L162" i="10"/>
  <c r="L185" i="10" s="1"/>
  <c r="K62" i="11" s="1"/>
  <c r="L62" i="11" s="1"/>
  <c r="L57" i="10"/>
  <c r="L54" i="10"/>
  <c r="N88" i="10"/>
  <c r="N114" i="10"/>
  <c r="N42" i="10"/>
  <c r="N140" i="10"/>
  <c r="N7" i="10" l="1"/>
  <c r="N29" i="10" s="1"/>
  <c r="M57" i="11" s="1"/>
  <c r="N57" i="11" s="1"/>
  <c r="N90" i="10"/>
  <c r="L38" i="10"/>
  <c r="N133" i="10"/>
  <c r="M60" i="11" s="1"/>
  <c r="N60" i="11" s="1"/>
  <c r="N107" i="10"/>
  <c r="M59" i="11" s="1"/>
  <c r="N59" i="11" s="1"/>
  <c r="L88" i="10"/>
  <c r="L114" i="10"/>
  <c r="L42" i="10"/>
  <c r="L140" i="10"/>
  <c r="L29" i="10"/>
  <c r="K57" i="11" s="1"/>
  <c r="L57" i="11" s="1"/>
  <c r="L113" i="10"/>
  <c r="L86" i="10"/>
  <c r="L138" i="10"/>
  <c r="N159" i="10"/>
  <c r="M61" i="11" s="1"/>
  <c r="N61" i="11" s="1"/>
  <c r="P83" i="11"/>
  <c r="P107" i="11" s="1"/>
  <c r="I107" i="11"/>
  <c r="N81" i="10"/>
  <c r="M58" i="11" s="1"/>
  <c r="N58" i="11" s="1"/>
  <c r="L37" i="10"/>
  <c r="L85" i="10"/>
  <c r="L133" i="10" l="1"/>
  <c r="K60" i="11" s="1"/>
  <c r="L60" i="11" s="1"/>
  <c r="L159" i="10"/>
  <c r="K61" i="11" s="1"/>
  <c r="L61" i="11" s="1"/>
  <c r="L81" i="10"/>
  <c r="K58" i="11" s="1"/>
  <c r="L58" i="11" s="1"/>
  <c r="L107" i="10"/>
  <c r="K59" i="11" s="1"/>
  <c r="L59" i="11" s="1"/>
  <c r="N81" i="11"/>
  <c r="M5" i="11" s="1"/>
  <c r="N5" i="11" s="1"/>
  <c r="N29" i="11" s="1"/>
  <c r="D2" i="5" s="1"/>
  <c r="B3" i="5"/>
  <c r="F3" i="5" s="1"/>
  <c r="L81" i="11" l="1"/>
  <c r="K5" i="11" s="1"/>
  <c r="L5" i="11" s="1"/>
  <c r="L29" i="11" s="1"/>
  <c r="C2" i="5" s="1"/>
  <c r="E10" i="16"/>
  <c r="I31" i="11"/>
  <c r="O31" i="11"/>
  <c r="E7" i="16" l="1"/>
  <c r="E16" i="16" s="1"/>
  <c r="P31" i="11"/>
  <c r="I55" i="11"/>
  <c r="O55" i="10"/>
  <c r="I55" i="10"/>
  <c r="P55" i="10" s="1"/>
  <c r="E8" i="16" l="1"/>
  <c r="E9" i="16" s="1"/>
  <c r="E11" i="16" s="1"/>
  <c r="E13" i="16"/>
  <c r="E14" i="16" s="1"/>
  <c r="E15" i="16"/>
  <c r="P55" i="11"/>
  <c r="E31" i="16"/>
  <c r="E32" i="16" s="1"/>
  <c r="I161" i="10"/>
  <c r="O161" i="10"/>
  <c r="AC8" i="10"/>
  <c r="I8" i="10"/>
  <c r="P8" i="10" s="1"/>
  <c r="O8" i="10"/>
  <c r="I91" i="10"/>
  <c r="P91" i="10" s="1"/>
  <c r="O91" i="10"/>
  <c r="AC91" i="10"/>
  <c r="I10" i="10"/>
  <c r="P10" i="10" s="1"/>
  <c r="O10" i="10"/>
  <c r="E12" i="16" l="1"/>
  <c r="I53" i="10"/>
  <c r="P53" i="10" s="1"/>
  <c r="O53" i="10"/>
  <c r="I110" i="10"/>
  <c r="P110" i="10" s="1"/>
  <c r="AC110" i="10"/>
  <c r="O110" i="10"/>
  <c r="AC32" i="10"/>
  <c r="I32" i="10"/>
  <c r="P32" i="10" s="1"/>
  <c r="O32" i="10"/>
  <c r="I90" i="10"/>
  <c r="P90" i="10" s="1"/>
  <c r="O90" i="10"/>
  <c r="O7" i="10"/>
  <c r="I7" i="10"/>
  <c r="P7" i="10" s="1"/>
  <c r="O45" i="10"/>
  <c r="I45" i="10"/>
  <c r="P45" i="10" s="1"/>
  <c r="I12" i="10"/>
  <c r="P12" i="10" s="1"/>
  <c r="O12" i="10"/>
  <c r="AC83" i="10"/>
  <c r="I83" i="10"/>
  <c r="O83" i="10"/>
  <c r="I11" i="10"/>
  <c r="P11" i="10" s="1"/>
  <c r="O11" i="10"/>
  <c r="I109" i="10"/>
  <c r="O109" i="10"/>
  <c r="AC109" i="10"/>
  <c r="I137" i="10"/>
  <c r="P137" i="10" s="1"/>
  <c r="O137" i="10"/>
  <c r="O9" i="10"/>
  <c r="AC9" i="10"/>
  <c r="I9" i="10"/>
  <c r="P9" i="10" s="1"/>
  <c r="O56" i="10"/>
  <c r="I56" i="10"/>
  <c r="P56" i="10" s="1"/>
  <c r="AC115" i="10"/>
  <c r="I115" i="10"/>
  <c r="P115" i="10" s="1"/>
  <c r="O115" i="10"/>
  <c r="O135" i="10"/>
  <c r="I135" i="10"/>
  <c r="AC135" i="10"/>
  <c r="I87" i="10"/>
  <c r="P87" i="10" s="1"/>
  <c r="O87" i="10"/>
  <c r="O141" i="10"/>
  <c r="AC141" i="10"/>
  <c r="I141" i="10"/>
  <c r="P141" i="10" s="1"/>
  <c r="O31" i="10"/>
  <c r="I31" i="10"/>
  <c r="AC31" i="10"/>
  <c r="I38" i="10"/>
  <c r="P38" i="10" s="1"/>
  <c r="O38" i="10"/>
  <c r="I57" i="10"/>
  <c r="P57" i="10" s="1"/>
  <c r="O57" i="10"/>
  <c r="I44" i="10"/>
  <c r="P44" i="10" s="1"/>
  <c r="AC44" i="10"/>
  <c r="O44" i="10"/>
  <c r="I37" i="10"/>
  <c r="P37" i="10" s="1"/>
  <c r="O37" i="10"/>
  <c r="I85" i="10"/>
  <c r="P85" i="10" s="1"/>
  <c r="O85" i="10"/>
  <c r="I33" i="10"/>
  <c r="P33" i="10" s="1"/>
  <c r="AC33" i="10"/>
  <c r="O33" i="10"/>
  <c r="I163" i="10"/>
  <c r="P163" i="10" s="1"/>
  <c r="O163" i="10"/>
  <c r="O39" i="10"/>
  <c r="I39" i="10"/>
  <c r="P39" i="10" s="1"/>
  <c r="I116" i="10"/>
  <c r="P116" i="10" s="1"/>
  <c r="O116" i="10"/>
  <c r="I54" i="10"/>
  <c r="P54" i="10" s="1"/>
  <c r="O54" i="10"/>
  <c r="O162" i="10"/>
  <c r="I162" i="10"/>
  <c r="P162" i="10" s="1"/>
  <c r="O89" i="10"/>
  <c r="I89" i="10"/>
  <c r="P89" i="10" s="1"/>
  <c r="I142" i="10"/>
  <c r="P142" i="10" s="1"/>
  <c r="O142" i="10"/>
  <c r="P161" i="10"/>
  <c r="O138" i="10" l="1"/>
  <c r="I138" i="10"/>
  <c r="P138" i="10" s="1"/>
  <c r="O140" i="10"/>
  <c r="I140" i="10"/>
  <c r="P140" i="10" s="1"/>
  <c r="I114" i="10"/>
  <c r="P114" i="10" s="1"/>
  <c r="O114" i="10"/>
  <c r="I43" i="10"/>
  <c r="P43" i="10" s="1"/>
  <c r="O43" i="10"/>
  <c r="P83" i="10"/>
  <c r="P31" i="10"/>
  <c r="P135" i="10"/>
  <c r="O113" i="10"/>
  <c r="I113" i="10"/>
  <c r="P113" i="10" s="1"/>
  <c r="O88" i="10"/>
  <c r="I88" i="10"/>
  <c r="P88" i="10" s="1"/>
  <c r="I42" i="10"/>
  <c r="P42" i="10" s="1"/>
  <c r="O42" i="10"/>
  <c r="P109" i="10"/>
  <c r="P185" i="10"/>
  <c r="I185" i="10"/>
  <c r="H62" i="11" s="1"/>
  <c r="I117" i="10"/>
  <c r="P117" i="10" s="1"/>
  <c r="O117" i="10"/>
  <c r="I86" i="10"/>
  <c r="P86" i="10" s="1"/>
  <c r="O86" i="10"/>
  <c r="O5" i="10"/>
  <c r="I5" i="10"/>
  <c r="AC5" i="10"/>
  <c r="I81" i="10" l="1"/>
  <c r="O58" i="11" s="1"/>
  <c r="P81" i="10"/>
  <c r="I107" i="10"/>
  <c r="O59" i="11" s="1"/>
  <c r="P107" i="10"/>
  <c r="P133" i="10"/>
  <c r="I133" i="10"/>
  <c r="I60" i="11" s="1"/>
  <c r="P60" i="11" s="1"/>
  <c r="P5" i="10"/>
  <c r="P29" i="10" s="1"/>
  <c r="I29" i="10"/>
  <c r="H57" i="11" s="1"/>
  <c r="P159" i="10"/>
  <c r="I62" i="11"/>
  <c r="P62" i="11" s="1"/>
  <c r="O62" i="11"/>
  <c r="I159" i="10"/>
  <c r="I58" i="11" l="1"/>
  <c r="P58" i="11" s="1"/>
  <c r="I59" i="11"/>
  <c r="P59" i="11" s="1"/>
  <c r="O60" i="11"/>
  <c r="I61" i="11"/>
  <c r="P61" i="11" s="1"/>
  <c r="O61" i="11"/>
  <c r="I57" i="11"/>
  <c r="O57" i="11"/>
  <c r="I81" i="11" l="1"/>
  <c r="P57" i="11"/>
  <c r="P81" i="11" s="1"/>
  <c r="I5" i="11" l="1"/>
  <c r="O5" i="11"/>
  <c r="P5" i="11" l="1"/>
  <c r="P29" i="11" s="1"/>
  <c r="I29" i="11"/>
  <c r="B2" i="5" l="1"/>
  <c r="F2" i="5" s="1"/>
  <c r="E3" i="16"/>
  <c r="E6" i="16" l="1"/>
  <c r="S6" i="16"/>
  <c r="S5" i="16"/>
  <c r="E19" i="16" l="1"/>
  <c r="E18" i="16"/>
  <c r="E22" i="16"/>
  <c r="E21" i="16"/>
  <c r="E20" i="16"/>
  <c r="E17" i="16" l="1"/>
  <c r="E23" i="16" s="1"/>
  <c r="E24" i="16" s="1"/>
  <c r="E25" i="16" l="1"/>
  <c r="Q26" i="16" s="1"/>
  <c r="E26" i="16" s="1"/>
  <c r="E27" i="16" s="1"/>
  <c r="E28" i="16" s="1"/>
  <c r="E29" i="16" s="1"/>
  <c r="S7" i="16"/>
  <c r="Q37" i="16" l="1"/>
  <c r="E35" i="16"/>
  <c r="I1" i="16" s="1"/>
  <c r="S8" i="16"/>
</calcChain>
</file>

<file path=xl/sharedStrings.xml><?xml version="1.0" encoding="utf-8"?>
<sst xmlns="http://schemas.openxmlformats.org/spreadsheetml/2006/main" count="1073" uniqueCount="474">
  <si>
    <t>단위</t>
    <phoneticPr fontId="2" type="noConversion"/>
  </si>
  <si>
    <t>수량</t>
    <phoneticPr fontId="2" type="noConversion"/>
  </si>
  <si>
    <t xml:space="preserve"> </t>
    <phoneticPr fontId="2" type="noConversion"/>
  </si>
  <si>
    <t xml:space="preserve"> </t>
    <phoneticPr fontId="2" type="noConversion"/>
  </si>
  <si>
    <t xml:space="preserve"> </t>
    <phoneticPr fontId="2" type="noConversion"/>
  </si>
  <si>
    <t>노무비</t>
    <phoneticPr fontId="2" type="noConversion"/>
  </si>
  <si>
    <t>경비</t>
    <phoneticPr fontId="2" type="noConversion"/>
  </si>
  <si>
    <t>재료비</t>
    <phoneticPr fontId="2" type="noConversion"/>
  </si>
  <si>
    <t>계</t>
    <phoneticPr fontId="2" type="noConversion"/>
  </si>
  <si>
    <t>총 급 액</t>
    <phoneticPr fontId="2" type="noConversion"/>
  </si>
  <si>
    <t>*(공종별 노임 적용율(%))*</t>
    <phoneticPr fontId="2" type="noConversion"/>
  </si>
  <si>
    <t>적용율(%)</t>
    <phoneticPr fontId="2" type="noConversion"/>
  </si>
  <si>
    <t>소수자릿수</t>
    <phoneticPr fontId="2" type="noConversion"/>
  </si>
  <si>
    <t>끝자리</t>
    <phoneticPr fontId="2" type="noConversion"/>
  </si>
  <si>
    <t>소모잡자재(%)</t>
    <phoneticPr fontId="2" type="noConversion"/>
  </si>
  <si>
    <t>방폭할증(%)</t>
    <phoneticPr fontId="2" type="noConversion"/>
  </si>
  <si>
    <t>고소할증(%)</t>
    <phoneticPr fontId="2" type="noConversion"/>
  </si>
  <si>
    <t>공구손료(%)</t>
    <phoneticPr fontId="2" type="noConversion"/>
  </si>
  <si>
    <t>코드</t>
    <phoneticPr fontId="2" type="noConversion"/>
  </si>
  <si>
    <t>코드</t>
    <phoneticPr fontId="2" type="noConversion"/>
  </si>
  <si>
    <t>공종코드</t>
    <phoneticPr fontId="2" type="noConversion"/>
  </si>
  <si>
    <t>규격</t>
    <phoneticPr fontId="2" type="noConversion"/>
  </si>
  <si>
    <t>재료비</t>
    <phoneticPr fontId="2" type="noConversion"/>
  </si>
  <si>
    <t>노무비</t>
    <phoneticPr fontId="2" type="noConversion"/>
  </si>
  <si>
    <t>경비</t>
    <phoneticPr fontId="2" type="noConversion"/>
  </si>
  <si>
    <t>지급비</t>
    <phoneticPr fontId="2" type="noConversion"/>
  </si>
  <si>
    <t>비고</t>
    <phoneticPr fontId="2" type="noConversion"/>
  </si>
  <si>
    <t>…</t>
    <phoneticPr fontId="2" type="noConversion"/>
  </si>
  <si>
    <t>계</t>
    <phoneticPr fontId="2" type="noConversion"/>
  </si>
  <si>
    <t>단가</t>
    <phoneticPr fontId="2" type="noConversion"/>
  </si>
  <si>
    <t>금액</t>
    <phoneticPr fontId="2" type="noConversion"/>
  </si>
  <si>
    <t>단가</t>
    <phoneticPr fontId="2" type="noConversion"/>
  </si>
  <si>
    <t>단가</t>
    <phoneticPr fontId="2" type="noConversion"/>
  </si>
  <si>
    <t>번호</t>
    <phoneticPr fontId="2" type="noConversion"/>
  </si>
  <si>
    <t>번호</t>
    <phoneticPr fontId="2" type="noConversion"/>
  </si>
  <si>
    <t>…</t>
    <phoneticPr fontId="2" type="noConversion"/>
  </si>
  <si>
    <t>비고</t>
    <phoneticPr fontId="2" type="noConversion"/>
  </si>
  <si>
    <t>공   종   명</t>
    <phoneticPr fontId="2" type="noConversion"/>
  </si>
  <si>
    <t>명   칭</t>
    <phoneticPr fontId="2" type="noConversion"/>
  </si>
  <si>
    <t>규   격</t>
    <phoneticPr fontId="2" type="noConversion"/>
  </si>
  <si>
    <t xml:space="preserve"> </t>
    <phoneticPr fontId="2" type="noConversion"/>
  </si>
  <si>
    <t>*(그룹별 자재 단가 추가 할증)*</t>
    <phoneticPr fontId="2" type="noConversion"/>
  </si>
  <si>
    <t>Cable(CAB) 할증(%)</t>
    <phoneticPr fontId="2" type="noConversion"/>
  </si>
  <si>
    <t>Wire (WIR) 할증(%)</t>
    <phoneticPr fontId="2" type="noConversion"/>
  </si>
  <si>
    <t>제 4그룹   할증(%)</t>
    <phoneticPr fontId="2" type="noConversion"/>
  </si>
  <si>
    <t>제 5그룹   할증(%)</t>
    <phoneticPr fontId="2" type="noConversion"/>
  </si>
  <si>
    <t>Pipe (PIP) 할증(%)</t>
    <phoneticPr fontId="2" type="noConversion"/>
  </si>
  <si>
    <t>적용율(%)/100</t>
    <phoneticPr fontId="2" type="noConversion"/>
  </si>
  <si>
    <t>CD관부속재(%)</t>
  </si>
  <si>
    <t>*(그룹별 노임 추가 할증)*</t>
  </si>
  <si>
    <t>적용율(%)</t>
  </si>
  <si>
    <t>자동부속재(전기)</t>
  </si>
  <si>
    <t>자동부속재(통신)</t>
  </si>
  <si>
    <t>배관부속재(%)</t>
  </si>
  <si>
    <t>일위대가소수</t>
    <phoneticPr fontId="2" type="noConversion"/>
  </si>
  <si>
    <t>전체자재 적용율(%)(공종/일위대가)</t>
    <phoneticPr fontId="2" type="noConversion"/>
  </si>
  <si>
    <t>전체노임 적용율(%)(공종)</t>
    <phoneticPr fontId="2" type="noConversion"/>
  </si>
  <si>
    <t>전체노임 적용율(%)(일위대가)</t>
    <phoneticPr fontId="2" type="noConversion"/>
  </si>
  <si>
    <t>연속견적가로형식</t>
  </si>
  <si>
    <t>금액조정이 안되나요?</t>
    <phoneticPr fontId="2" type="noConversion"/>
  </si>
  <si>
    <t>이지테크에서 변환할 때 2번 옵션을 지정하여 다시 해보세요</t>
    <phoneticPr fontId="2" type="noConversion"/>
  </si>
  <si>
    <t>시트를 삭제할 때 에러가 뜨면 1번 옵션으로 하면 됩니다.</t>
    <phoneticPr fontId="2" type="noConversion"/>
  </si>
  <si>
    <t>2번 옵션으로 변환했을 때에는 결과값이 다를 수 있습니다.</t>
    <phoneticPr fontId="2" type="noConversion"/>
  </si>
  <si>
    <t>1-1.전력간선설비공사</t>
  </si>
  <si>
    <t>1-2.전등설비공사</t>
  </si>
  <si>
    <t>1-3.조명제어설비공사</t>
  </si>
  <si>
    <t>1-4.전열설비공사</t>
  </si>
  <si>
    <t>1-5.환기설비공사</t>
  </si>
  <si>
    <t>1-6.철거공사</t>
  </si>
  <si>
    <t>2-1.조명기구</t>
  </si>
  <si>
    <t>3913170620174434</t>
  </si>
  <si>
    <t>1종금속제가요전선관</t>
  </si>
  <si>
    <t>커넥터, 16 mm 일반-비방수</t>
  </si>
  <si>
    <t>개</t>
  </si>
  <si>
    <t>3913170620174435</t>
  </si>
  <si>
    <t>커넥터, 22 mm 일반-비방수</t>
  </si>
  <si>
    <t>3913170620174436</t>
  </si>
  <si>
    <t>커넥터, 28 mm 일반-비방수</t>
  </si>
  <si>
    <t>3913170620174439</t>
  </si>
  <si>
    <t>커넥터, 54 mm 일반-비방수</t>
  </si>
  <si>
    <t>3913170620174478</t>
  </si>
  <si>
    <t>16 mm 고장력-비방수</t>
  </si>
  <si>
    <t>M</t>
  </si>
  <si>
    <t>3913170620174479</t>
  </si>
  <si>
    <t>22 mm 고장력-비방수</t>
  </si>
  <si>
    <t>3913170620174480</t>
  </si>
  <si>
    <t>28 mm 고장력-비방수</t>
  </si>
  <si>
    <t>3913170620174483</t>
  </si>
  <si>
    <t>54 mm 고장력-비방수</t>
  </si>
  <si>
    <t>3912130810035750</t>
  </si>
  <si>
    <t>아우트렛박스</t>
  </si>
  <si>
    <t>8각 54㎜</t>
  </si>
  <si>
    <t>3912130810035753</t>
  </si>
  <si>
    <t>중형4각 54㎜</t>
  </si>
  <si>
    <t>3912130610035778</t>
  </si>
  <si>
    <t>스위치박스</t>
  </si>
  <si>
    <t>1 개용 54 mm</t>
  </si>
  <si>
    <t>3912130610035781</t>
  </si>
  <si>
    <t>2 개용 54 mm</t>
  </si>
  <si>
    <t>3912130820174712</t>
  </si>
  <si>
    <t>아우트렛박스 커버</t>
  </si>
  <si>
    <t>커버, 8각, 둥근구멍(평)</t>
  </si>
  <si>
    <t>3912130820174715</t>
  </si>
  <si>
    <t>커버, 4각, 둥근구멍(평)</t>
  </si>
  <si>
    <t>3912130320175917</t>
  </si>
  <si>
    <t>정션 박스</t>
  </si>
  <si>
    <t>100*100*50</t>
  </si>
  <si>
    <t>3912130310035796</t>
  </si>
  <si>
    <t>풀박스</t>
  </si>
  <si>
    <t>100×100×100</t>
  </si>
  <si>
    <t>3912130310035797</t>
  </si>
  <si>
    <t>150×150×100</t>
  </si>
  <si>
    <t>2612162922076727</t>
  </si>
  <si>
    <t>450/750V 내열비닐절연전선</t>
  </si>
  <si>
    <t>HFIX 1.78mm(2.5㎟)</t>
  </si>
  <si>
    <t>2612152420683699</t>
  </si>
  <si>
    <t>접지용비닐절연전선(F-GV)</t>
  </si>
  <si>
    <t>16㎟</t>
  </si>
  <si>
    <t>2612162920683948</t>
  </si>
  <si>
    <t>폴리에틸렌 난연케이블</t>
  </si>
  <si>
    <t>0.6/1kv F-CV 4C×25㎟</t>
  </si>
  <si>
    <t>2612160320684349</t>
  </si>
  <si>
    <t>난연제어케이블</t>
  </si>
  <si>
    <t>F-CVV-S, 2Cx1.5㎟</t>
  </si>
  <si>
    <t>3912140620170835</t>
  </si>
  <si>
    <t>콘센트</t>
  </si>
  <si>
    <t>노출-접지형, 15A 250V 2구</t>
  </si>
  <si>
    <t>3912140620170850</t>
  </si>
  <si>
    <t>매입-접지형, 15A 250V 2구</t>
  </si>
  <si>
    <t>3912140621030228</t>
  </si>
  <si>
    <t>방우콘센트</t>
  </si>
  <si>
    <t>3912143221650912</t>
  </si>
  <si>
    <t>압착단자</t>
  </si>
  <si>
    <t>R형동선 나압착 25 ㎟</t>
  </si>
  <si>
    <t>9888811111000105</t>
  </si>
  <si>
    <t>압착단자(접지)</t>
  </si>
  <si>
    <t>R형동선 나압착 16 ㎟</t>
  </si>
  <si>
    <t>InMastDBNonCode</t>
  </si>
  <si>
    <t>레일</t>
  </si>
  <si>
    <t>1M</t>
  </si>
  <si>
    <t>EA</t>
  </si>
  <si>
    <t>전원마감</t>
  </si>
  <si>
    <t>일자연결</t>
  </si>
  <si>
    <t>행거</t>
  </si>
  <si>
    <t>전산볼트(1M)</t>
  </si>
  <si>
    <t>양날개브라켓</t>
  </si>
  <si>
    <t>전산볼트 넛트</t>
  </si>
  <si>
    <t>석고앙카+피스</t>
  </si>
  <si>
    <t>조명기구(A)</t>
  </si>
  <si>
    <t>라인등(매입) LED 30W</t>
  </si>
  <si>
    <t>조명기구(B)</t>
  </si>
  <si>
    <t>라인등(직부) LED 30W</t>
  </si>
  <si>
    <t>조명기구(C)</t>
  </si>
  <si>
    <t>D/L LED 15W</t>
  </si>
  <si>
    <t>조명기구(D)</t>
  </si>
  <si>
    <t>레일등 LED 15W</t>
  </si>
  <si>
    <t>조명기구(F)</t>
  </si>
  <si>
    <t>구름직부등 LED 60W</t>
  </si>
  <si>
    <t>조명기구(철거)</t>
  </si>
  <si>
    <t>매입등 LED 40W</t>
  </si>
  <si>
    <t>D/L LED 10W</t>
  </si>
  <si>
    <t>원형직부등 LED 10W</t>
  </si>
  <si>
    <t>분전반</t>
  </si>
  <si>
    <t>L-1</t>
  </si>
  <si>
    <t>면</t>
  </si>
  <si>
    <t>조명제어설비</t>
  </si>
  <si>
    <t>식</t>
  </si>
  <si>
    <t>391115ZZ701Z0001</t>
  </si>
  <si>
    <t>조달 수수료(9)</t>
  </si>
  <si>
    <t>0.54%</t>
  </si>
  <si>
    <t>L001010101000075</t>
  </si>
  <si>
    <t>노 무 비</t>
  </si>
  <si>
    <t>내선전공</t>
  </si>
  <si>
    <t>인</t>
  </si>
  <si>
    <t>L001010101000078</t>
  </si>
  <si>
    <t>저압케이블전공</t>
  </si>
  <si>
    <t>L001010101000003</t>
  </si>
  <si>
    <t>특별인부</t>
  </si>
  <si>
    <t>[ 과천 시민회관 상상하랑 실시설계용역 ] - 합산자재목록</t>
  </si>
  <si>
    <t>59753017043</t>
  </si>
  <si>
    <t>59753017044</t>
  </si>
  <si>
    <t>59753017045</t>
  </si>
  <si>
    <t>59753017048</t>
  </si>
  <si>
    <t>MM496797011</t>
  </si>
  <si>
    <t>MM496797012</t>
  </si>
  <si>
    <t>MM496797013</t>
  </si>
  <si>
    <t>MM496797016</t>
  </si>
  <si>
    <t>59753767011</t>
  </si>
  <si>
    <t>59753767041</t>
  </si>
  <si>
    <t>59753777102</t>
  </si>
  <si>
    <t>59753777111</t>
  </si>
  <si>
    <t>59753767221</t>
  </si>
  <si>
    <t>59753767251</t>
  </si>
  <si>
    <t>61455137894</t>
  </si>
  <si>
    <t>59753857021</t>
  </si>
  <si>
    <t>59753857031</t>
  </si>
  <si>
    <t>MM481669624</t>
  </si>
  <si>
    <t>E1450927205</t>
  </si>
  <si>
    <t>E1450287566</t>
  </si>
  <si>
    <t>E1450358401</t>
  </si>
  <si>
    <t>59350317122</t>
  </si>
  <si>
    <t>59350317206</t>
  </si>
  <si>
    <t>59350317208</t>
  </si>
  <si>
    <t>E9400267007</t>
  </si>
  <si>
    <t>MMU66611205</t>
  </si>
  <si>
    <t>MMA25010001</t>
  </si>
  <si>
    <t>MMA25010002</t>
  </si>
  <si>
    <t>MMA25010003</t>
  </si>
  <si>
    <t>MMA25010004</t>
  </si>
  <si>
    <t>MMA25010005</t>
  </si>
  <si>
    <t>MMA25010006</t>
  </si>
  <si>
    <t>MMA25010007</t>
  </si>
  <si>
    <t>MMA25010008</t>
  </si>
  <si>
    <t>MMP25010000</t>
  </si>
  <si>
    <t>MMP25010001</t>
  </si>
  <si>
    <t>MMP25010002</t>
  </si>
  <si>
    <t>MMP25010003</t>
  </si>
  <si>
    <t>MMP25010005</t>
  </si>
  <si>
    <t>MMP25010100</t>
  </si>
  <si>
    <t>MMP25010101</t>
  </si>
  <si>
    <t>MMP25010102</t>
  </si>
  <si>
    <t>MMA25010100</t>
  </si>
  <si>
    <t>MMA25010200</t>
  </si>
  <si>
    <t>MM017607968</t>
  </si>
  <si>
    <t>56900017016</t>
  </si>
  <si>
    <t>56900017076</t>
  </si>
  <si>
    <t>56900017118</t>
  </si>
  <si>
    <t>55</t>
  </si>
  <si>
    <t>각종두께</t>
  </si>
  <si>
    <t>공종줄</t>
    <phoneticPr fontId="2" type="noConversion"/>
  </si>
  <si>
    <t>107</t>
  </si>
  <si>
    <t>56959000001</t>
  </si>
  <si>
    <t>G56959000001</t>
  </si>
  <si>
    <t>56959000002</t>
  </si>
  <si>
    <t>G56959000002</t>
  </si>
  <si>
    <t>56959000003</t>
  </si>
  <si>
    <t>G56959000003</t>
  </si>
  <si>
    <t>56959000004</t>
  </si>
  <si>
    <t>G56959000004</t>
  </si>
  <si>
    <t>56951001307</t>
  </si>
  <si>
    <t>EA1000001307</t>
  </si>
  <si>
    <t>벽관통 구멍</t>
  </si>
  <si>
    <t>Φ50-벽두께 25cm</t>
  </si>
  <si>
    <t>개소</t>
  </si>
  <si>
    <t>5975D767011</t>
  </si>
  <si>
    <t>G5975D767011</t>
  </si>
  <si>
    <t>5975D767041</t>
  </si>
  <si>
    <t>G5975D767041</t>
  </si>
  <si>
    <t>5975D777102</t>
  </si>
  <si>
    <t>G5975D777102</t>
  </si>
  <si>
    <t>5975D777111</t>
  </si>
  <si>
    <t>G5975D777111</t>
  </si>
  <si>
    <t>6145F137894</t>
  </si>
  <si>
    <t>G6145F137894</t>
  </si>
  <si>
    <t>5975D857021</t>
  </si>
  <si>
    <t>G5975D857021</t>
  </si>
  <si>
    <t>5975D857031</t>
  </si>
  <si>
    <t>G5975D857031</t>
  </si>
  <si>
    <t>56951001324</t>
  </si>
  <si>
    <t>EA1000001324</t>
  </si>
  <si>
    <t>박스용 구멍따기</t>
  </si>
  <si>
    <t>56959000005</t>
  </si>
  <si>
    <t>G56959000005</t>
  </si>
  <si>
    <t>E145A927205</t>
  </si>
  <si>
    <t>GE145A927205</t>
  </si>
  <si>
    <t>E145A287566</t>
  </si>
  <si>
    <t>GE145A287566</t>
  </si>
  <si>
    <t>E145A358401</t>
  </si>
  <si>
    <t>GE145A358401</t>
  </si>
  <si>
    <t>E940A267007</t>
  </si>
  <si>
    <t>GE940A267007</t>
  </si>
  <si>
    <t>56959000006</t>
  </si>
  <si>
    <t>G56959000006</t>
  </si>
  <si>
    <t>5935A317122</t>
  </si>
  <si>
    <t>G5935A317122</t>
  </si>
  <si>
    <t>5935A317206</t>
  </si>
  <si>
    <t>G5935A317206</t>
  </si>
  <si>
    <t>5935A317208</t>
  </si>
  <si>
    <t>G5935A317208</t>
  </si>
  <si>
    <t>56959000007</t>
  </si>
  <si>
    <t>G56959000007</t>
  </si>
  <si>
    <t>56959000008</t>
  </si>
  <si>
    <t>G56959000008</t>
  </si>
  <si>
    <t>56959000009</t>
  </si>
  <si>
    <t>G56959000009</t>
  </si>
  <si>
    <t>56959000010</t>
  </si>
  <si>
    <t>G56959000010</t>
  </si>
  <si>
    <t>56959000011</t>
  </si>
  <si>
    <t>G56959000011</t>
  </si>
  <si>
    <t>56959000012</t>
  </si>
  <si>
    <t>G56959000012</t>
  </si>
  <si>
    <t>56959000016</t>
  </si>
  <si>
    <t>G56959000016</t>
  </si>
  <si>
    <t>56959000013</t>
  </si>
  <si>
    <t>G56959000013</t>
  </si>
  <si>
    <t>56959000014</t>
  </si>
  <si>
    <t>G56959000014</t>
  </si>
  <si>
    <t>56959000015</t>
  </si>
  <si>
    <t>G56959000015</t>
  </si>
  <si>
    <t>합계줄</t>
  </si>
  <si>
    <t>( 합       계 )</t>
  </si>
  <si>
    <t>211</t>
  </si>
  <si>
    <t>0101</t>
  </si>
  <si>
    <t>0102</t>
  </si>
  <si>
    <t>0103</t>
  </si>
  <si>
    <t>0104</t>
  </si>
  <si>
    <t>0105</t>
  </si>
  <si>
    <t>0106</t>
  </si>
  <si>
    <t>0201</t>
  </si>
  <si>
    <t>1.전기공사::1-1.전력간선설비공사</t>
  </si>
  <si>
    <t>1.전기공사::1-2.전등설비공사</t>
  </si>
  <si>
    <t>1.전기공사::1-3.조명제어설비공사</t>
  </si>
  <si>
    <t>1.전기공사::1-4.전열설비공사</t>
  </si>
  <si>
    <t>1.전기공사::1-5.환기설비공사</t>
  </si>
  <si>
    <t>1.전기공사::1-6.철거공사</t>
  </si>
  <si>
    <t>2.도급자관급::2-1.조명기구</t>
  </si>
  <si>
    <t>총줄수-&gt;</t>
  </si>
  <si>
    <t>01</t>
  </si>
  <si>
    <t>1.전기공사</t>
  </si>
  <si>
    <t>Total</t>
  </si>
  <si>
    <t>02</t>
  </si>
  <si>
    <t>2.도급자관급</t>
  </si>
  <si>
    <t>도급자관급</t>
    <phoneticPr fontId="2" type="noConversion"/>
  </si>
  <si>
    <t>본 파일은 이지테크에서 2번 옵션으로 만들었습니다.</t>
  </si>
  <si>
    <t>[공사명]</t>
    <phoneticPr fontId="9" type="noConversion"/>
  </si>
  <si>
    <t>비             목</t>
    <phoneticPr fontId="12" type="noConversion"/>
  </si>
  <si>
    <t>금                        액</t>
    <phoneticPr fontId="13" type="noConversion"/>
  </si>
  <si>
    <t>구         성        비</t>
    <phoneticPr fontId="12" type="noConversion"/>
  </si>
  <si>
    <t>비        고</t>
    <phoneticPr fontId="12" type="noConversion"/>
  </si>
  <si>
    <t>추정가격 = 순공사원가</t>
    <phoneticPr fontId="2" type="noConversion"/>
  </si>
  <si>
    <t>재
료
비</t>
    <phoneticPr fontId="9" type="noConversion"/>
  </si>
  <si>
    <t>직      접         재      료      비</t>
  </si>
  <si>
    <t>추정금액 = 공급가액 + 부가세 + 도급자관급</t>
    <phoneticPr fontId="2" type="noConversion"/>
  </si>
  <si>
    <t>간      접         재      료      비</t>
  </si>
  <si>
    <t>작  업  설  ,  부  산  물  등 (△)</t>
  </si>
  <si>
    <t>직접노무비,경비 요율근거금액</t>
    <phoneticPr fontId="13" type="noConversion"/>
  </si>
  <si>
    <t>순</t>
    <phoneticPr fontId="13" type="noConversion"/>
  </si>
  <si>
    <t>[ 소                          계 ]</t>
  </si>
  <si>
    <t>안전관리비 요율근거금액</t>
    <phoneticPr fontId="13" type="noConversion"/>
  </si>
  <si>
    <t>노
무
비</t>
    <phoneticPr fontId="9" type="noConversion"/>
  </si>
  <si>
    <t>직      접         노      무      비</t>
  </si>
  <si>
    <t>일반관리비,이윤</t>
    <phoneticPr fontId="13" type="noConversion"/>
  </si>
  <si>
    <t>간      접         노      무      비</t>
  </si>
  <si>
    <t>직접노무비</t>
  </si>
  <si>
    <t>×</t>
  </si>
  <si>
    <t>퇴직공제근거금액</t>
    <phoneticPr fontId="13" type="noConversion"/>
  </si>
  <si>
    <t>공</t>
    <phoneticPr fontId="13" type="noConversion"/>
  </si>
  <si>
    <t>기          계          경          비</t>
  </si>
  <si>
    <t>산      재         보      험      료</t>
  </si>
  <si>
    <t>노무비</t>
  </si>
  <si>
    <t>사</t>
    <phoneticPr fontId="13" type="noConversion"/>
  </si>
  <si>
    <t>고      용         보      험      료</t>
  </si>
  <si>
    <t>경</t>
    <phoneticPr fontId="13" type="noConversion"/>
  </si>
  <si>
    <t>건      강         보      험      료</t>
  </si>
  <si>
    <t>공사기간 1개월(30일) 이상인 모든 건설공사</t>
  </si>
  <si>
    <t>노 인   장 기   요 양    보 험 료</t>
    <phoneticPr fontId="13" type="noConversion"/>
  </si>
  <si>
    <t>건강보험료</t>
    <phoneticPr fontId="13" type="noConversion"/>
  </si>
  <si>
    <t>연      금         보      험      료</t>
  </si>
  <si>
    <t>원</t>
    <phoneticPr fontId="13" type="noConversion"/>
  </si>
  <si>
    <t>퇴   직     공   제     부   금   비</t>
  </si>
  <si>
    <t>추정금액이 1억 이상인 건설공사</t>
    <phoneticPr fontId="2" type="noConversion"/>
  </si>
  <si>
    <t>산  업  안  전  보  건  관  리  비</t>
  </si>
  <si>
    <t>①과②비교후 적은 금액 적용</t>
    <phoneticPr fontId="13" type="noConversion"/>
  </si>
  <si>
    <t>총 공사금액(도급금액+도급자관급금액) 2천만원 이상 건설공사</t>
  </si>
  <si>
    <t>①</t>
  </si>
  <si>
    <t>((재료비+직노)</t>
    <phoneticPr fontId="13" type="noConversion"/>
  </si>
  <si>
    <t>+</t>
    <phoneticPr fontId="13" type="noConversion"/>
  </si>
  <si>
    <t>) ×</t>
    <phoneticPr fontId="13" type="noConversion"/>
  </si>
  <si>
    <t>가</t>
    <phoneticPr fontId="13" type="noConversion"/>
  </si>
  <si>
    <t>②</t>
  </si>
  <si>
    <t>(재료비+직노+관급자재비(도급자/1.1))</t>
    <phoneticPr fontId="13" type="noConversion"/>
  </si>
  <si>
    <t>비</t>
  </si>
  <si>
    <t>기          타          경          비</t>
  </si>
  <si>
    <t>(재료비+노무비)</t>
  </si>
  <si>
    <t>환      경         보      존      비</t>
  </si>
  <si>
    <t>건설하도급대금지급보증서발급수수료</t>
  </si>
  <si>
    <t>계</t>
  </si>
  <si>
    <t>일        반         관        리        비</t>
    <phoneticPr fontId="13" type="noConversion"/>
  </si>
  <si>
    <t>이                                         윤</t>
    <phoneticPr fontId="13" type="noConversion"/>
  </si>
  <si>
    <t>(노무비+경비+일반관리비)</t>
    <phoneticPr fontId="13" type="noConversion"/>
  </si>
  <si>
    <t>공            급            가            액</t>
  </si>
  <si>
    <t>부        가         가        치        세</t>
  </si>
  <si>
    <t>공급가액</t>
  </si>
  <si>
    <t>[도                     급                     액]</t>
  </si>
  <si>
    <t>관  급  자  재  (관급자설치)</t>
    <phoneticPr fontId="13" type="noConversion"/>
  </si>
  <si>
    <t>VAT포함</t>
    <phoneticPr fontId="2" type="noConversion"/>
  </si>
  <si>
    <t>관  급  자  재  (도급자설치)</t>
    <phoneticPr fontId="13" type="noConversion"/>
  </si>
  <si>
    <t>관      급      공      사      비 (합 계)</t>
    <phoneticPr fontId="13" type="noConversion"/>
  </si>
  <si>
    <t>천단위이하절상</t>
    <phoneticPr fontId="2" type="noConversion"/>
  </si>
  <si>
    <t>한        전         불        입        금</t>
    <phoneticPr fontId="2" type="noConversion"/>
  </si>
  <si>
    <t>[총            공            사              비]</t>
  </si>
  <si>
    <t>제비율</t>
    <phoneticPr fontId="13" type="noConversion"/>
  </si>
  <si>
    <t>화장실 재실감지센서</t>
    <phoneticPr fontId="2" type="noConversion"/>
  </si>
  <si>
    <t>EA</t>
    <phoneticPr fontId="2" type="noConversion"/>
  </si>
  <si>
    <t>직부 기본형</t>
    <phoneticPr fontId="2" type="noConversion"/>
  </si>
  <si>
    <t>품              명</t>
  </si>
  <si>
    <t>규              격</t>
  </si>
  <si>
    <t>단위</t>
  </si>
  <si>
    <t>수    량</t>
  </si>
  <si>
    <t>단       가</t>
  </si>
  <si>
    <t>금       액</t>
  </si>
  <si>
    <t>비고</t>
  </si>
  <si>
    <t>(1) 재료비</t>
  </si>
  <si>
    <t>분전반외함 (옥내 노출)(STEEL 1.6t)</t>
  </si>
  <si>
    <t>700Wx1600Hx180D</t>
  </si>
  <si>
    <t>NAME PLATE</t>
  </si>
  <si>
    <t>아크릴(M)</t>
  </si>
  <si>
    <t>CARD HOLDER</t>
  </si>
  <si>
    <t>DOOR HANDLE</t>
  </si>
  <si>
    <t>PUSH (L)</t>
  </si>
  <si>
    <t>U HANDLE</t>
  </si>
  <si>
    <t>분전반용</t>
  </si>
  <si>
    <t>EPOXY INSULATOR</t>
  </si>
  <si>
    <t>600V 25x25mm</t>
  </si>
  <si>
    <t>E T</t>
  </si>
  <si>
    <t>5P</t>
    <phoneticPr fontId="2" type="noConversion"/>
  </si>
  <si>
    <t>N T</t>
  </si>
  <si>
    <t>BAKELITE PLATE</t>
  </si>
  <si>
    <t>700 W x 960 H x 3.2t</t>
  </si>
  <si>
    <t>㎡</t>
  </si>
  <si>
    <t>MAIN BUS BAR</t>
  </si>
  <si>
    <t>4.0 mm x 15 mm</t>
  </si>
  <si>
    <t>m</t>
  </si>
  <si>
    <t>BUS BAR</t>
  </si>
  <si>
    <t>3.0 mm x 15 mm</t>
  </si>
  <si>
    <t>INSULATION TUBE</t>
  </si>
  <si>
    <t>150㎟ 이하</t>
  </si>
  <si>
    <t>AG 도금</t>
  </si>
  <si>
    <t>kg</t>
  </si>
  <si>
    <t>통신단자</t>
  </si>
  <si>
    <t>원격검침용</t>
  </si>
  <si>
    <t>전자식 WHM</t>
  </si>
  <si>
    <t>3¨ª 4W 380/220V 80(20)A</t>
  </si>
  <si>
    <t>대</t>
  </si>
  <si>
    <t>M C C B (표준형)</t>
  </si>
  <si>
    <t>4P 600V 100AF</t>
  </si>
  <si>
    <t>E L C B  (분전반)</t>
  </si>
  <si>
    <t>110/220V 2P 30AF</t>
  </si>
  <si>
    <t>E L C B (표준형)</t>
  </si>
  <si>
    <t>4P 600V 50AF</t>
  </si>
  <si>
    <t>관급자재</t>
    <phoneticPr fontId="2" type="noConversion"/>
  </si>
  <si>
    <t>LCP-1</t>
    <phoneticPr fontId="2" type="noConversion"/>
  </si>
  <si>
    <t>PROGRAM SWITCH</t>
    <phoneticPr fontId="2" type="noConversion"/>
  </si>
  <si>
    <t>지상1층</t>
    <phoneticPr fontId="2" type="noConversion"/>
  </si>
  <si>
    <t>SET</t>
    <phoneticPr fontId="2" type="noConversion"/>
  </si>
  <si>
    <t>1 CCT</t>
    <phoneticPr fontId="2" type="noConversion"/>
  </si>
  <si>
    <t>2 CCT</t>
    <phoneticPr fontId="2" type="noConversion"/>
  </si>
  <si>
    <t>5 CCT</t>
    <phoneticPr fontId="2" type="noConversion"/>
  </si>
  <si>
    <t>신호증폭기</t>
    <phoneticPr fontId="2" type="noConversion"/>
  </si>
  <si>
    <t>시운전비</t>
    <phoneticPr fontId="2" type="noConversion"/>
  </si>
  <si>
    <t>CONTROL TERMINAL UNIT</t>
    <phoneticPr fontId="2" type="noConversion"/>
  </si>
  <si>
    <t>20A HID RELAY</t>
    <phoneticPr fontId="2" type="noConversion"/>
  </si>
  <si>
    <t>TRANSFORMER</t>
    <phoneticPr fontId="2" type="noConversion"/>
  </si>
  <si>
    <t>MCCB</t>
    <phoneticPr fontId="2" type="noConversion"/>
  </si>
  <si>
    <t>외함(노출/STEEL)</t>
    <phoneticPr fontId="2" type="noConversion"/>
  </si>
  <si>
    <t>4ch</t>
    <phoneticPr fontId="2" type="noConversion"/>
  </si>
  <si>
    <t>20A, 1Pole</t>
    <phoneticPr fontId="2" type="noConversion"/>
  </si>
  <si>
    <t>AC220V/24V , 40V</t>
    <phoneticPr fontId="2" type="noConversion"/>
  </si>
  <si>
    <t>AC220V20A</t>
    <phoneticPr fontId="2" type="noConversion"/>
  </si>
  <si>
    <t>500 * 600 * 160</t>
    <phoneticPr fontId="2" type="noConversion"/>
  </si>
  <si>
    <t>2CCT</t>
    <phoneticPr fontId="2" type="noConversion"/>
  </si>
  <si>
    <t>5CCT</t>
    <phoneticPr fontId="2" type="noConversion"/>
  </si>
  <si>
    <t>설치,셋팅,테스트</t>
    <phoneticPr fontId="2" type="noConversion"/>
  </si>
  <si>
    <t>그래픽 수정</t>
    <phoneticPr fontId="2" type="noConversion"/>
  </si>
  <si>
    <t>GROUP 및 Pattern 셋팅</t>
    <phoneticPr fontId="2" type="noConversion"/>
  </si>
  <si>
    <t xml:space="preserve">최종 테스트 </t>
    <phoneticPr fontId="2" type="noConversion"/>
  </si>
  <si>
    <t>인수인계</t>
    <phoneticPr fontId="2" type="noConversion"/>
  </si>
  <si>
    <t>[ 과천 시민회관 상상하랑 조성공사(전기)]</t>
    <phoneticPr fontId="2" type="noConversion"/>
  </si>
  <si>
    <t>[ 과천 시민회관 상상하랑 조성공사(전기) ]</t>
    <phoneticPr fontId="2" type="noConversion"/>
  </si>
  <si>
    <t>과천 시민회관 상상하랑 조성공사(전기)</t>
    <phoneticPr fontId="2" type="noConversion"/>
  </si>
  <si>
    <t>조명제어설비</t>
    <phoneticPr fontId="2" type="noConversion"/>
  </si>
  <si>
    <t>L-1분전반참조</t>
    <phoneticPr fontId="2" type="noConversion"/>
  </si>
  <si>
    <t>조명제어설비 내역참조</t>
    <phoneticPr fontId="2" type="noConversion"/>
  </si>
  <si>
    <t>L-1ㆍ700Wx1600Hx180Dㆍ1면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</si>
</sst>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#,##0_ "/>
    <numFmt numFmtId="177" formatCode="#,###;\-#,###"/>
    <numFmt numFmtId="178" formatCode="&quot;r금액 :&quot;\ #,##0"/>
    <numFmt numFmtId="179" formatCode="0.0%"/>
    <numFmt numFmtId="180" formatCode="0.000%"/>
    <numFmt numFmtId="181" formatCode="#,###&quot;:관급&quot;"/>
    <numFmt numFmtId="182" formatCode="#,##0.0_ "/>
    <numFmt numFmtId="183" formatCode="#,###&quot;원절삭&quot;"/>
    <numFmt numFmtId="184" formatCode="#,###.000\ &quot;%&quot;"/>
    <numFmt numFmtId="185" formatCode="#,##0_);[Red]\(#,##0\)"/>
  </numFmts>
  <fonts count="2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체"/>
      <family val="3"/>
      <charset val="129"/>
    </font>
    <font>
      <sz val="12"/>
      <name val="돋움체"/>
      <family val="3"/>
      <charset val="129"/>
    </font>
    <font>
      <sz val="18"/>
      <name val="돋움체"/>
      <family val="3"/>
      <charset val="129"/>
    </font>
    <font>
      <b/>
      <sz val="12"/>
      <name val="돋움"/>
      <family val="3"/>
      <charset val="129"/>
    </font>
    <font>
      <sz val="9"/>
      <name val="HY울릉도L"/>
      <family val="1"/>
      <charset val="129"/>
    </font>
    <font>
      <b/>
      <sz val="10"/>
      <name val="굴림"/>
      <family val="3"/>
      <charset val="129"/>
    </font>
    <font>
      <sz val="8"/>
      <name val="HY울릉도L"/>
      <family val="1"/>
      <charset val="129"/>
    </font>
    <font>
      <b/>
      <sz val="11"/>
      <name val="굴림"/>
      <family val="3"/>
      <charset val="129"/>
    </font>
    <font>
      <b/>
      <sz val="9"/>
      <name val="굴림"/>
      <family val="3"/>
      <charset val="129"/>
    </font>
    <font>
      <sz val="11"/>
      <name val="바탕"/>
      <family val="1"/>
      <charset val="129"/>
    </font>
    <font>
      <sz val="11"/>
      <name val="옛체"/>
      <family val="1"/>
      <charset val="129"/>
    </font>
    <font>
      <b/>
      <sz val="11"/>
      <color rgb="FFFF0000"/>
      <name val="굴림"/>
      <family val="3"/>
      <charset val="129"/>
    </font>
    <font>
      <sz val="9"/>
      <color indexed="12"/>
      <name val="굴림"/>
      <family val="3"/>
      <charset val="129"/>
    </font>
    <font>
      <b/>
      <sz val="9"/>
      <color indexed="10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sz val="8"/>
      <color indexed="12"/>
      <name val="굴림"/>
      <family val="3"/>
      <charset val="129"/>
    </font>
    <font>
      <b/>
      <sz val="8"/>
      <color indexed="12"/>
      <name val="굴림"/>
      <family val="3"/>
      <charset val="129"/>
    </font>
    <font>
      <b/>
      <sz val="9"/>
      <color indexed="12"/>
      <name val="굴림"/>
      <family val="3"/>
      <charset val="129"/>
    </font>
    <font>
      <sz val="9"/>
      <color indexed="0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sz val="16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</cellStyleXfs>
  <cellXfs count="219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/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0" xfId="0" applyFont="1" applyAlignment="1">
      <alignment vertical="center"/>
    </xf>
    <xf numFmtId="49" fontId="3" fillId="0" borderId="1" xfId="0" applyNumberFormat="1" applyFont="1" applyBorder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177" fontId="3" fillId="0" borderId="0" xfId="0" applyNumberFormat="1" applyFont="1"/>
    <xf numFmtId="177" fontId="3" fillId="0" borderId="3" xfId="0" applyNumberFormat="1" applyFont="1" applyBorder="1"/>
    <xf numFmtId="177" fontId="3" fillId="0" borderId="1" xfId="0" applyNumberFormat="1" applyFont="1" applyBorder="1"/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49" fontId="3" fillId="2" borderId="6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" xfId="0" applyFont="1" applyBorder="1"/>
    <xf numFmtId="177" fontId="3" fillId="0" borderId="2" xfId="0" applyNumberFormat="1" applyFont="1" applyBorder="1"/>
    <xf numFmtId="49" fontId="3" fillId="0" borderId="0" xfId="0" applyNumberFormat="1" applyFont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1" applyNumberFormat="1" applyFont="1" applyBorder="1"/>
    <xf numFmtId="178" fontId="11" fillId="0" borderId="11" xfId="2" applyNumberFormat="1" applyFont="1" applyBorder="1" applyAlignment="1">
      <alignment horizontal="right"/>
    </xf>
    <xf numFmtId="0" fontId="10" fillId="0" borderId="0" xfId="3" applyFont="1" applyAlignment="1">
      <alignment vertical="center"/>
    </xf>
    <xf numFmtId="0" fontId="11" fillId="0" borderId="13" xfId="3" applyFont="1" applyBorder="1" applyAlignment="1">
      <alignment horizontal="center" vertical="center" shrinkToFit="1"/>
    </xf>
    <xf numFmtId="0" fontId="11" fillId="0" borderId="1" xfId="3" applyFont="1" applyBorder="1" applyAlignment="1">
      <alignment horizontal="center" vertical="center" shrinkToFit="1"/>
    </xf>
    <xf numFmtId="0" fontId="14" fillId="4" borderId="0" xfId="3" applyFont="1" applyFill="1" applyAlignment="1">
      <alignment vertical="center"/>
    </xf>
    <xf numFmtId="0" fontId="11" fillId="0" borderId="2" xfId="3" applyFont="1" applyBorder="1" applyAlignment="1">
      <alignment horizontal="center" vertical="center" shrinkToFit="1"/>
    </xf>
    <xf numFmtId="0" fontId="15" fillId="0" borderId="16" xfId="3" applyFont="1" applyBorder="1" applyAlignment="1">
      <alignment horizontal="center" vertical="center" wrapText="1" shrinkToFit="1"/>
    </xf>
    <xf numFmtId="0" fontId="11" fillId="0" borderId="17" xfId="3" applyFont="1" applyBorder="1" applyAlignment="1">
      <alignment horizontal="center" vertical="center" shrinkToFit="1"/>
    </xf>
    <xf numFmtId="41" fontId="16" fillId="0" borderId="18" xfId="4" applyFont="1" applyBorder="1" applyAlignment="1">
      <alignment horizontal="center" vertical="center" shrinkToFit="1"/>
    </xf>
    <xf numFmtId="41" fontId="11" fillId="0" borderId="19" xfId="4" applyFont="1" applyBorder="1" applyAlignment="1">
      <alignment horizontal="center" vertical="center" shrinkToFit="1"/>
    </xf>
    <xf numFmtId="41" fontId="17" fillId="0" borderId="17" xfId="4" applyFont="1" applyBorder="1" applyAlignment="1">
      <alignment horizontal="right" vertical="center" shrinkToFit="1"/>
    </xf>
    <xf numFmtId="41" fontId="17" fillId="0" borderId="18" xfId="4" applyFont="1" applyBorder="1" applyAlignment="1">
      <alignment horizontal="center" vertical="center" shrinkToFit="1"/>
    </xf>
    <xf numFmtId="41" fontId="17" fillId="0" borderId="18" xfId="4" applyFont="1" applyBorder="1" applyAlignment="1">
      <alignment vertical="center" shrinkToFit="1"/>
    </xf>
    <xf numFmtId="0" fontId="17" fillId="0" borderId="18" xfId="3" applyFont="1" applyBorder="1" applyAlignment="1">
      <alignment horizontal="center" vertical="center" shrinkToFit="1"/>
    </xf>
    <xf numFmtId="41" fontId="17" fillId="0" borderId="19" xfId="4" applyFont="1" applyBorder="1" applyAlignment="1">
      <alignment horizontal="center" vertical="center" shrinkToFit="1"/>
    </xf>
    <xf numFmtId="0" fontId="17" fillId="0" borderId="16" xfId="3" applyFont="1" applyBorder="1" applyAlignment="1">
      <alignment vertical="center" shrinkToFit="1"/>
    </xf>
    <xf numFmtId="0" fontId="14" fillId="0" borderId="0" xfId="3" applyFont="1" applyAlignment="1">
      <alignment vertical="center"/>
    </xf>
    <xf numFmtId="0" fontId="11" fillId="0" borderId="20" xfId="3" applyFont="1" applyBorder="1" applyAlignment="1">
      <alignment horizontal="center" vertical="center" shrinkToFit="1"/>
    </xf>
    <xf numFmtId="0" fontId="18" fillId="0" borderId="21" xfId="3" applyFont="1" applyBorder="1" applyAlignment="1">
      <alignment horizontal="center" vertical="center" wrapText="1" shrinkToFit="1"/>
    </xf>
    <xf numFmtId="0" fontId="11" fillId="0" borderId="22" xfId="3" applyFont="1" applyBorder="1" applyAlignment="1">
      <alignment horizontal="center" vertical="center" shrinkToFit="1"/>
    </xf>
    <xf numFmtId="41" fontId="11" fillId="0" borderId="23" xfId="4" applyFont="1" applyBorder="1" applyAlignment="1">
      <alignment horizontal="center" vertical="center" shrinkToFit="1"/>
    </xf>
    <xf numFmtId="41" fontId="11" fillId="0" borderId="24" xfId="4" applyFont="1" applyBorder="1" applyAlignment="1">
      <alignment horizontal="center" vertical="center" shrinkToFit="1"/>
    </xf>
    <xf numFmtId="41" fontId="17" fillId="0" borderId="22" xfId="4" applyFont="1" applyBorder="1" applyAlignment="1">
      <alignment horizontal="right" vertical="center" shrinkToFit="1"/>
    </xf>
    <xf numFmtId="41" fontId="17" fillId="0" borderId="23" xfId="4" applyFont="1" applyBorder="1" applyAlignment="1">
      <alignment horizontal="center" vertical="center" shrinkToFit="1"/>
    </xf>
    <xf numFmtId="41" fontId="17" fillId="0" borderId="23" xfId="4" applyFont="1" applyBorder="1" applyAlignment="1">
      <alignment vertical="center" shrinkToFit="1"/>
    </xf>
    <xf numFmtId="0" fontId="17" fillId="0" borderId="23" xfId="3" applyFont="1" applyBorder="1" applyAlignment="1">
      <alignment vertical="center" shrinkToFit="1"/>
    </xf>
    <xf numFmtId="41" fontId="17" fillId="0" borderId="24" xfId="4" applyFont="1" applyBorder="1" applyAlignment="1">
      <alignment horizontal="center" vertical="center" shrinkToFit="1"/>
    </xf>
    <xf numFmtId="0" fontId="17" fillId="0" borderId="21" xfId="3" applyFont="1" applyBorder="1" applyAlignment="1">
      <alignment vertical="center" shrinkToFit="1"/>
    </xf>
    <xf numFmtId="41" fontId="10" fillId="0" borderId="0" xfId="3" applyNumberFormat="1" applyFont="1" applyAlignment="1">
      <alignment vertical="center"/>
    </xf>
    <xf numFmtId="0" fontId="18" fillId="0" borderId="25" xfId="3" applyFont="1" applyBorder="1" applyAlignment="1">
      <alignment horizontal="center" vertical="center" wrapText="1" shrinkToFit="1"/>
    </xf>
    <xf numFmtId="0" fontId="11" fillId="0" borderId="26" xfId="3" applyFont="1" applyBorder="1" applyAlignment="1">
      <alignment horizontal="center" vertical="center" shrinkToFit="1"/>
    </xf>
    <xf numFmtId="41" fontId="11" fillId="0" borderId="27" xfId="4" applyFont="1" applyBorder="1" applyAlignment="1">
      <alignment horizontal="center" vertical="center" shrinkToFit="1"/>
    </xf>
    <xf numFmtId="41" fontId="11" fillId="0" borderId="28" xfId="4" applyFont="1" applyBorder="1" applyAlignment="1">
      <alignment horizontal="center" vertical="center" shrinkToFit="1"/>
    </xf>
    <xf numFmtId="41" fontId="17" fillId="0" borderId="26" xfId="4" applyFont="1" applyBorder="1" applyAlignment="1">
      <alignment horizontal="right" vertical="center" shrinkToFit="1"/>
    </xf>
    <xf numFmtId="41" fontId="17" fillId="0" borderId="27" xfId="4" applyFont="1" applyBorder="1" applyAlignment="1">
      <alignment horizontal="center" vertical="center" shrinkToFit="1"/>
    </xf>
    <xf numFmtId="41" fontId="17" fillId="0" borderId="27" xfId="4" applyFont="1" applyBorder="1" applyAlignment="1">
      <alignment vertical="center" shrinkToFit="1"/>
    </xf>
    <xf numFmtId="0" fontId="17" fillId="0" borderId="27" xfId="3" applyFont="1" applyBorder="1" applyAlignment="1">
      <alignment vertical="center" shrinkToFit="1"/>
    </xf>
    <xf numFmtId="41" fontId="17" fillId="0" borderId="28" xfId="4" applyFont="1" applyBorder="1" applyAlignment="1">
      <alignment horizontal="center" vertical="center" shrinkToFit="1"/>
    </xf>
    <xf numFmtId="0" fontId="17" fillId="0" borderId="25" xfId="3" applyFont="1" applyBorder="1" applyAlignment="1">
      <alignment vertical="center" shrinkToFit="1"/>
    </xf>
    <xf numFmtId="41" fontId="19" fillId="0" borderId="17" xfId="4" applyFont="1" applyBorder="1" applyAlignment="1">
      <alignment horizontal="right" vertical="center" shrinkToFit="1"/>
    </xf>
    <xf numFmtId="41" fontId="19" fillId="0" borderId="18" xfId="4" applyFont="1" applyBorder="1" applyAlignment="1">
      <alignment horizontal="center" vertical="center" shrinkToFit="1"/>
    </xf>
    <xf numFmtId="41" fontId="19" fillId="0" borderId="18" xfId="4" applyFont="1" applyBorder="1" applyAlignment="1">
      <alignment vertical="center" shrinkToFit="1"/>
    </xf>
    <xf numFmtId="0" fontId="19" fillId="0" borderId="18" xfId="3" applyFont="1" applyBorder="1" applyAlignment="1">
      <alignment vertical="center" shrinkToFit="1"/>
    </xf>
    <xf numFmtId="41" fontId="19" fillId="0" borderId="22" xfId="4" applyFont="1" applyBorder="1" applyAlignment="1">
      <alignment horizontal="right" vertical="center" shrinkToFit="1"/>
    </xf>
    <xf numFmtId="41" fontId="19" fillId="0" borderId="23" xfId="4" applyFont="1" applyBorder="1" applyAlignment="1">
      <alignment horizontal="center" vertical="center" shrinkToFit="1"/>
    </xf>
    <xf numFmtId="179" fontId="19" fillId="0" borderId="23" xfId="5" applyNumberFormat="1" applyFont="1" applyBorder="1" applyAlignment="1">
      <alignment vertical="center" shrinkToFit="1"/>
    </xf>
    <xf numFmtId="179" fontId="19" fillId="0" borderId="23" xfId="4" applyNumberFormat="1" applyFont="1" applyBorder="1" applyAlignment="1">
      <alignment vertical="center" shrinkToFit="1"/>
    </xf>
    <xf numFmtId="41" fontId="19" fillId="0" borderId="23" xfId="4" applyFont="1" applyBorder="1" applyAlignment="1">
      <alignment horizontal="left" vertical="center" shrinkToFit="1"/>
    </xf>
    <xf numFmtId="0" fontId="19" fillId="0" borderId="23" xfId="3" applyFont="1" applyBorder="1" applyAlignment="1">
      <alignment vertical="center" shrinkToFit="1"/>
    </xf>
    <xf numFmtId="41" fontId="17" fillId="0" borderId="24" xfId="4" applyFont="1" applyBorder="1" applyAlignment="1">
      <alignment horizontal="left" vertical="center" shrinkToFit="1"/>
    </xf>
    <xf numFmtId="41" fontId="19" fillId="0" borderId="26" xfId="4" applyFont="1" applyBorder="1" applyAlignment="1">
      <alignment horizontal="right" vertical="center" shrinkToFit="1"/>
    </xf>
    <xf numFmtId="41" fontId="19" fillId="0" borderId="27" xfId="4" applyFont="1" applyBorder="1" applyAlignment="1">
      <alignment horizontal="center" vertical="center" shrinkToFit="1"/>
    </xf>
    <xf numFmtId="10" fontId="19" fillId="0" borderId="27" xfId="5" applyNumberFormat="1" applyFont="1" applyBorder="1" applyAlignment="1">
      <alignment vertical="center" shrinkToFit="1"/>
    </xf>
    <xf numFmtId="10" fontId="19" fillId="0" borderId="27" xfId="4" applyNumberFormat="1" applyFont="1" applyBorder="1" applyAlignment="1">
      <alignment vertical="center" shrinkToFit="1"/>
    </xf>
    <xf numFmtId="0" fontId="19" fillId="0" borderId="27" xfId="3" applyFont="1" applyBorder="1" applyAlignment="1">
      <alignment vertical="center" shrinkToFit="1"/>
    </xf>
    <xf numFmtId="10" fontId="19" fillId="0" borderId="18" xfId="5" applyNumberFormat="1" applyFont="1" applyBorder="1" applyAlignment="1">
      <alignment vertical="center" shrinkToFit="1"/>
    </xf>
    <xf numFmtId="10" fontId="19" fillId="0" borderId="18" xfId="4" applyNumberFormat="1" applyFont="1" applyBorder="1" applyAlignment="1">
      <alignment vertical="center" shrinkToFit="1"/>
    </xf>
    <xf numFmtId="41" fontId="19" fillId="0" borderId="29" xfId="4" applyFont="1" applyBorder="1" applyAlignment="1">
      <alignment horizontal="center" vertical="center" shrinkToFit="1"/>
    </xf>
    <xf numFmtId="10" fontId="19" fillId="5" borderId="29" xfId="5" applyNumberFormat="1" applyFont="1" applyFill="1" applyBorder="1" applyAlignment="1">
      <alignment vertical="center" shrinkToFit="1"/>
    </xf>
    <xf numFmtId="0" fontId="19" fillId="0" borderId="23" xfId="3" applyFont="1" applyBorder="1" applyAlignment="1">
      <alignment horizontal="right" vertical="center" shrinkToFit="1"/>
    </xf>
    <xf numFmtId="10" fontId="19" fillId="0" borderId="23" xfId="4" applyNumberFormat="1" applyFont="1" applyBorder="1" applyAlignment="1">
      <alignment vertical="center" shrinkToFit="1"/>
    </xf>
    <xf numFmtId="0" fontId="11" fillId="4" borderId="20" xfId="3" applyFont="1" applyFill="1" applyBorder="1" applyAlignment="1">
      <alignment horizontal="center" vertical="center" shrinkToFit="1"/>
    </xf>
    <xf numFmtId="0" fontId="18" fillId="4" borderId="21" xfId="3" applyFont="1" applyFill="1" applyBorder="1" applyAlignment="1">
      <alignment horizontal="center" vertical="center" wrapText="1" shrinkToFit="1"/>
    </xf>
    <xf numFmtId="0" fontId="11" fillId="4" borderId="22" xfId="3" applyFont="1" applyFill="1" applyBorder="1" applyAlignment="1">
      <alignment horizontal="center" vertical="center" shrinkToFit="1"/>
    </xf>
    <xf numFmtId="41" fontId="11" fillId="4" borderId="23" xfId="4" applyFont="1" applyFill="1" applyBorder="1" applyAlignment="1">
      <alignment horizontal="center" vertical="center" shrinkToFit="1"/>
    </xf>
    <xf numFmtId="41" fontId="11" fillId="4" borderId="24" xfId="4" applyFont="1" applyFill="1" applyBorder="1" applyAlignment="1">
      <alignment horizontal="center" vertical="center" shrinkToFit="1"/>
    </xf>
    <xf numFmtId="41" fontId="19" fillId="4" borderId="22" xfId="4" applyFont="1" applyFill="1" applyBorder="1" applyAlignment="1">
      <alignment horizontal="right" vertical="center" shrinkToFit="1"/>
    </xf>
    <xf numFmtId="41" fontId="19" fillId="4" borderId="29" xfId="4" applyFont="1" applyFill="1" applyBorder="1" applyAlignment="1">
      <alignment horizontal="center" vertical="center" shrinkToFit="1"/>
    </xf>
    <xf numFmtId="180" fontId="19" fillId="4" borderId="29" xfId="5" applyNumberFormat="1" applyFont="1" applyFill="1" applyBorder="1" applyAlignment="1">
      <alignment vertical="center" shrinkToFit="1"/>
    </xf>
    <xf numFmtId="10" fontId="19" fillId="4" borderId="23" xfId="4" applyNumberFormat="1" applyFont="1" applyFill="1" applyBorder="1" applyAlignment="1">
      <alignment vertical="center" shrinkToFit="1"/>
    </xf>
    <xf numFmtId="41" fontId="19" fillId="4" borderId="23" xfId="4" applyFont="1" applyFill="1" applyBorder="1" applyAlignment="1">
      <alignment horizontal="left" vertical="center" shrinkToFit="1"/>
    </xf>
    <xf numFmtId="0" fontId="19" fillId="4" borderId="23" xfId="3" applyFont="1" applyFill="1" applyBorder="1" applyAlignment="1">
      <alignment horizontal="right" vertical="center" shrinkToFit="1"/>
    </xf>
    <xf numFmtId="41" fontId="17" fillId="4" borderId="24" xfId="4" applyFont="1" applyFill="1" applyBorder="1" applyAlignment="1">
      <alignment horizontal="left" vertical="center" shrinkToFit="1"/>
    </xf>
    <xf numFmtId="0" fontId="17" fillId="4" borderId="21" xfId="3" applyFont="1" applyFill="1" applyBorder="1" applyAlignment="1">
      <alignment vertical="center" shrinkToFit="1"/>
    </xf>
    <xf numFmtId="0" fontId="10" fillId="4" borderId="0" xfId="3" applyFont="1" applyFill="1" applyAlignment="1">
      <alignment vertical="center"/>
    </xf>
    <xf numFmtId="10" fontId="19" fillId="4" borderId="29" xfId="5" applyNumberFormat="1" applyFont="1" applyFill="1" applyBorder="1" applyAlignment="1">
      <alignment vertical="center" shrinkToFit="1"/>
    </xf>
    <xf numFmtId="179" fontId="19" fillId="4" borderId="29" xfId="5" applyNumberFormat="1" applyFont="1" applyFill="1" applyBorder="1" applyAlignment="1">
      <alignment vertical="center" shrinkToFit="1"/>
    </xf>
    <xf numFmtId="10" fontId="19" fillId="0" borderId="23" xfId="5" applyNumberFormat="1" applyFont="1" applyBorder="1" applyAlignment="1">
      <alignment vertical="center" shrinkToFit="1"/>
    </xf>
    <xf numFmtId="41" fontId="18" fillId="0" borderId="23" xfId="4" applyFont="1" applyBorder="1" applyAlignment="1">
      <alignment horizontal="center" vertical="center" shrinkToFit="1"/>
    </xf>
    <xf numFmtId="41" fontId="19" fillId="0" borderId="23" xfId="4" applyFont="1" applyBorder="1" applyAlignment="1">
      <alignment horizontal="right" vertical="center" shrinkToFit="1"/>
    </xf>
    <xf numFmtId="181" fontId="20" fillId="0" borderId="21" xfId="3" applyNumberFormat="1" applyFont="1" applyBorder="1" applyAlignment="1">
      <alignment vertical="center" shrinkToFit="1"/>
    </xf>
    <xf numFmtId="3" fontId="19" fillId="0" borderId="23" xfId="3" applyNumberFormat="1" applyFont="1" applyBorder="1" applyAlignment="1">
      <alignment horizontal="left" vertical="center" shrinkToFit="1"/>
    </xf>
    <xf numFmtId="176" fontId="19" fillId="0" borderId="23" xfId="4" applyNumberFormat="1" applyFont="1" applyBorder="1" applyAlignment="1">
      <alignment horizontal="center" vertical="center" shrinkToFit="1"/>
    </xf>
    <xf numFmtId="182" fontId="19" fillId="0" borderId="23" xfId="4" applyNumberFormat="1" applyFont="1" applyBorder="1" applyAlignment="1">
      <alignment horizontal="center" vertical="center" shrinkToFit="1"/>
    </xf>
    <xf numFmtId="182" fontId="19" fillId="0" borderId="24" xfId="4" applyNumberFormat="1" applyFont="1" applyBorder="1" applyAlignment="1">
      <alignment horizontal="center" vertical="center" shrinkToFit="1"/>
    </xf>
    <xf numFmtId="181" fontId="21" fillId="0" borderId="21" xfId="3" applyNumberFormat="1" applyFont="1" applyBorder="1" applyAlignment="1">
      <alignment vertical="center" shrinkToFit="1"/>
    </xf>
    <xf numFmtId="180" fontId="19" fillId="0" borderId="23" xfId="5" applyNumberFormat="1" applyFont="1" applyBorder="1" applyAlignment="1">
      <alignment vertical="center" shrinkToFit="1"/>
    </xf>
    <xf numFmtId="180" fontId="19" fillId="0" borderId="23" xfId="4" applyNumberFormat="1" applyFont="1" applyBorder="1" applyAlignment="1">
      <alignment vertical="center" shrinkToFit="1"/>
    </xf>
    <xf numFmtId="0" fontId="21" fillId="0" borderId="21" xfId="3" applyFont="1" applyBorder="1" applyAlignment="1">
      <alignment horizontal="right" vertical="center" shrinkToFit="1"/>
    </xf>
    <xf numFmtId="0" fontId="11" fillId="0" borderId="12" xfId="3" applyFont="1" applyBorder="1" applyAlignment="1">
      <alignment horizontal="center" vertical="center" shrinkToFit="1"/>
    </xf>
    <xf numFmtId="0" fontId="19" fillId="0" borderId="27" xfId="3" applyFont="1" applyBorder="1" applyAlignment="1">
      <alignment horizontal="right" vertical="center" shrinkToFit="1"/>
    </xf>
    <xf numFmtId="0" fontId="22" fillId="0" borderId="3" xfId="3" applyFont="1" applyBorder="1" applyAlignment="1">
      <alignment horizontal="center" vertical="center" shrinkToFit="1"/>
    </xf>
    <xf numFmtId="41" fontId="11" fillId="0" borderId="15" xfId="4" applyFont="1" applyBorder="1" applyAlignment="1">
      <alignment horizontal="center" vertical="center" shrinkToFit="1"/>
    </xf>
    <xf numFmtId="41" fontId="11" fillId="0" borderId="14" xfId="4" applyFont="1" applyBorder="1" applyAlignment="1">
      <alignment horizontal="center" vertical="center" shrinkToFit="1"/>
    </xf>
    <xf numFmtId="41" fontId="19" fillId="0" borderId="13" xfId="4" applyFont="1" applyBorder="1" applyAlignment="1">
      <alignment horizontal="right" vertical="center" shrinkToFit="1"/>
    </xf>
    <xf numFmtId="41" fontId="19" fillId="0" borderId="15" xfId="4" applyFont="1" applyBorder="1" applyAlignment="1">
      <alignment horizontal="center" vertical="center" shrinkToFit="1"/>
    </xf>
    <xf numFmtId="10" fontId="19" fillId="0" borderId="15" xfId="5" applyNumberFormat="1" applyFont="1" applyBorder="1" applyAlignment="1">
      <alignment vertical="center" shrinkToFit="1"/>
    </xf>
    <xf numFmtId="10" fontId="19" fillId="0" borderId="15" xfId="4" applyNumberFormat="1" applyFont="1" applyBorder="1" applyAlignment="1">
      <alignment vertical="center" shrinkToFit="1"/>
    </xf>
    <xf numFmtId="0" fontId="19" fillId="0" borderId="15" xfId="3" applyFont="1" applyBorder="1" applyAlignment="1">
      <alignment horizontal="right" vertical="center" shrinkToFit="1"/>
    </xf>
    <xf numFmtId="41" fontId="17" fillId="0" borderId="14" xfId="4" applyFont="1" applyBorder="1" applyAlignment="1">
      <alignment horizontal="center" vertical="center" shrinkToFit="1"/>
    </xf>
    <xf numFmtId="0" fontId="17" fillId="0" borderId="1" xfId="3" applyFont="1" applyBorder="1" applyAlignment="1">
      <alignment vertical="center" shrinkToFit="1"/>
    </xf>
    <xf numFmtId="41" fontId="19" fillId="0" borderId="15" xfId="4" applyFont="1" applyBorder="1" applyAlignment="1">
      <alignment horizontal="left" vertical="center" shrinkToFit="1"/>
    </xf>
    <xf numFmtId="41" fontId="17" fillId="0" borderId="14" xfId="4" applyFont="1" applyBorder="1" applyAlignment="1">
      <alignment horizontal="left" vertical="center" shrinkToFit="1"/>
    </xf>
    <xf numFmtId="41" fontId="19" fillId="0" borderId="15" xfId="4" applyFont="1" applyBorder="1" applyAlignment="1">
      <alignment horizontal="left" vertical="center"/>
    </xf>
    <xf numFmtId="0" fontId="19" fillId="0" borderId="15" xfId="3" applyFont="1" applyBorder="1" applyAlignment="1">
      <alignment vertical="center"/>
    </xf>
    <xf numFmtId="183" fontId="20" fillId="0" borderId="1" xfId="3" applyNumberFormat="1" applyFont="1" applyBorder="1" applyAlignment="1">
      <alignment vertical="center" shrinkToFit="1"/>
    </xf>
    <xf numFmtId="0" fontId="19" fillId="0" borderId="15" xfId="3" applyFont="1" applyBorder="1" applyAlignment="1">
      <alignment vertical="center" shrinkToFit="1"/>
    </xf>
    <xf numFmtId="9" fontId="19" fillId="0" borderId="15" xfId="5" applyNumberFormat="1" applyFont="1" applyBorder="1" applyAlignment="1">
      <alignment vertical="center" shrinkToFit="1"/>
    </xf>
    <xf numFmtId="9" fontId="19" fillId="0" borderId="15" xfId="4" applyNumberFormat="1" applyFont="1" applyBorder="1" applyAlignment="1">
      <alignment vertical="center" shrinkToFit="1"/>
    </xf>
    <xf numFmtId="41" fontId="16" fillId="0" borderId="15" xfId="4" applyFont="1" applyBorder="1" applyAlignment="1">
      <alignment horizontal="center" vertical="center" shrinkToFit="1"/>
    </xf>
    <xf numFmtId="41" fontId="19" fillId="0" borderId="15" xfId="4" applyFont="1" applyBorder="1" applyAlignment="1">
      <alignment vertical="center" shrinkToFit="1"/>
    </xf>
    <xf numFmtId="41" fontId="18" fillId="0" borderId="15" xfId="4" applyFont="1" applyBorder="1" applyAlignment="1">
      <alignment horizontal="center" vertical="center" shrinkToFit="1"/>
    </xf>
    <xf numFmtId="0" fontId="11" fillId="4" borderId="13" xfId="3" applyFont="1" applyFill="1" applyBorder="1" applyAlignment="1">
      <alignment horizontal="center" vertical="center" shrinkToFit="1"/>
    </xf>
    <xf numFmtId="41" fontId="16" fillId="4" borderId="15" xfId="5" applyFont="1" applyFill="1" applyBorder="1" applyAlignment="1">
      <alignment horizontal="center" vertical="center" shrinkToFit="1"/>
    </xf>
    <xf numFmtId="41" fontId="22" fillId="0" borderId="15" xfId="4" applyFont="1" applyBorder="1" applyAlignment="1">
      <alignment horizontal="center" vertical="center" shrinkToFit="1"/>
    </xf>
    <xf numFmtId="41" fontId="17" fillId="0" borderId="13" xfId="4" applyFont="1" applyBorder="1" applyAlignment="1">
      <alignment horizontal="right" vertical="center" shrinkToFit="1"/>
    </xf>
    <xf numFmtId="41" fontId="17" fillId="0" borderId="15" xfId="4" applyFont="1" applyBorder="1" applyAlignment="1">
      <alignment horizontal="center" vertical="center" shrinkToFit="1"/>
    </xf>
    <xf numFmtId="41" fontId="17" fillId="0" borderId="15" xfId="4" applyFont="1" applyBorder="1" applyAlignment="1">
      <alignment vertical="center" shrinkToFit="1"/>
    </xf>
    <xf numFmtId="0" fontId="17" fillId="0" borderId="15" xfId="3" applyFont="1" applyBorder="1" applyAlignment="1">
      <alignment vertical="center" shrinkToFit="1"/>
    </xf>
    <xf numFmtId="41" fontId="10" fillId="0" borderId="0" xfId="1" applyFont="1" applyAlignment="1">
      <alignment vertical="center"/>
    </xf>
    <xf numFmtId="0" fontId="11" fillId="0" borderId="8" xfId="3" applyFont="1" applyBorder="1" applyAlignment="1">
      <alignment horizontal="center" vertical="center"/>
    </xf>
    <xf numFmtId="41" fontId="11" fillId="0" borderId="8" xfId="4" applyFont="1" applyBorder="1" applyAlignment="1">
      <alignment horizontal="center" vertical="center"/>
    </xf>
    <xf numFmtId="41" fontId="17" fillId="0" borderId="8" xfId="4" applyFont="1" applyBorder="1" applyAlignment="1">
      <alignment horizontal="right" vertical="center"/>
    </xf>
    <xf numFmtId="41" fontId="17" fillId="0" borderId="8" xfId="4" applyFont="1" applyBorder="1" applyAlignment="1">
      <alignment horizontal="center" vertical="center"/>
    </xf>
    <xf numFmtId="0" fontId="17" fillId="0" borderId="8" xfId="3" applyFont="1" applyBorder="1" applyAlignment="1">
      <alignment vertical="center"/>
    </xf>
    <xf numFmtId="41" fontId="11" fillId="0" borderId="0" xfId="4" applyFont="1" applyAlignment="1">
      <alignment vertical="center"/>
    </xf>
    <xf numFmtId="41" fontId="11" fillId="0" borderId="13" xfId="4" applyFont="1" applyBorder="1" applyAlignment="1">
      <alignment vertical="center"/>
    </xf>
    <xf numFmtId="41" fontId="11" fillId="0" borderId="15" xfId="4" applyFont="1" applyBorder="1" applyAlignment="1">
      <alignment vertical="center"/>
    </xf>
    <xf numFmtId="184" fontId="11" fillId="0" borderId="14" xfId="4" applyNumberFormat="1" applyFont="1" applyBorder="1" applyAlignment="1">
      <alignment vertical="center"/>
    </xf>
    <xf numFmtId="0" fontId="23" fillId="0" borderId="1" xfId="0" applyNumberFormat="1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right" vertical="center"/>
      <protection locked="0"/>
    </xf>
    <xf numFmtId="185" fontId="23" fillId="0" borderId="1" xfId="0" applyNumberFormat="1" applyFont="1" applyBorder="1" applyAlignment="1" applyProtection="1">
      <alignment horizontal="right" vertical="center"/>
      <protection locked="0"/>
    </xf>
    <xf numFmtId="0" fontId="23" fillId="0" borderId="1" xfId="0" applyNumberFormat="1" applyFont="1" applyBorder="1" applyAlignment="1" applyProtection="1">
      <alignment horizontal="center" vertical="center"/>
      <protection locked="0"/>
    </xf>
    <xf numFmtId="185" fontId="23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18" fontId="2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/>
    <xf numFmtId="0" fontId="22" fillId="0" borderId="13" xfId="3" applyFont="1" applyBorder="1" applyAlignment="1">
      <alignment horizontal="center" vertical="center" shrinkToFit="1"/>
    </xf>
    <xf numFmtId="0" fontId="22" fillId="0" borderId="15" xfId="3" applyFont="1" applyBorder="1" applyAlignment="1">
      <alignment horizontal="center" vertical="center" shrinkToFit="1"/>
    </xf>
    <xf numFmtId="0" fontId="22" fillId="0" borderId="14" xfId="3" applyFont="1" applyBorder="1" applyAlignment="1">
      <alignment horizontal="center" vertical="center" shrinkToFit="1"/>
    </xf>
    <xf numFmtId="0" fontId="8" fillId="0" borderId="11" xfId="2" applyFont="1" applyBorder="1" applyAlignment="1"/>
    <xf numFmtId="0" fontId="10" fillId="0" borderId="11" xfId="3" applyFont="1" applyBorder="1"/>
    <xf numFmtId="178" fontId="11" fillId="0" borderId="11" xfId="2" applyNumberFormat="1" applyFont="1" applyBorder="1" applyAlignment="1">
      <alignment horizontal="right"/>
    </xf>
    <xf numFmtId="0" fontId="11" fillId="0" borderId="13" xfId="3" applyFont="1" applyBorder="1" applyAlignment="1">
      <alignment horizontal="center" vertical="center" shrinkToFit="1"/>
    </xf>
    <xf numFmtId="0" fontId="11" fillId="0" borderId="15" xfId="3" applyFont="1" applyBorder="1" applyAlignment="1">
      <alignment horizontal="center" vertical="center" shrinkToFit="1"/>
    </xf>
    <xf numFmtId="0" fontId="11" fillId="0" borderId="14" xfId="3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3" fontId="19" fillId="0" borderId="23" xfId="3" applyNumberFormat="1" applyFont="1" applyBorder="1" applyAlignment="1">
      <alignment horizontal="left" vertical="center" shrinkToFit="1"/>
    </xf>
    <xf numFmtId="0" fontId="19" fillId="0" borderId="23" xfId="3" applyFont="1" applyBorder="1" applyAlignment="1">
      <alignment horizontal="left" vertical="center" shrinkToFit="1"/>
    </xf>
    <xf numFmtId="0" fontId="22" fillId="4" borderId="13" xfId="3" applyFont="1" applyFill="1" applyBorder="1" applyAlignment="1">
      <alignment horizontal="center" vertical="center" shrinkToFit="1"/>
    </xf>
    <xf numFmtId="0" fontId="22" fillId="4" borderId="15" xfId="3" applyFont="1" applyFill="1" applyBorder="1" applyAlignment="1">
      <alignment horizontal="center" vertical="center" shrinkToFit="1"/>
    </xf>
    <xf numFmtId="0" fontId="22" fillId="4" borderId="14" xfId="3" applyFont="1" applyFill="1" applyBorder="1" applyAlignment="1">
      <alignment horizontal="center" vertical="center" shrinkToFit="1"/>
    </xf>
    <xf numFmtId="0" fontId="18" fillId="0" borderId="13" xfId="3" applyFont="1" applyBorder="1" applyAlignment="1">
      <alignment horizontal="center" vertical="center" shrinkToFit="1"/>
    </xf>
    <xf numFmtId="0" fontId="18" fillId="0" borderId="15" xfId="3" applyFont="1" applyBorder="1" applyAlignment="1">
      <alignment horizontal="center" vertical="center" shrinkToFit="1"/>
    </xf>
    <xf numFmtId="0" fontId="18" fillId="0" borderId="14" xfId="3" applyFont="1" applyBorder="1" applyAlignment="1">
      <alignment horizontal="center" vertical="center" shrinkToFit="1"/>
    </xf>
    <xf numFmtId="49" fontId="3" fillId="0" borderId="13" xfId="0" applyNumberFormat="1" applyFont="1" applyBorder="1"/>
    <xf numFmtId="0" fontId="0" fillId="0" borderId="15" xfId="0" applyBorder="1"/>
    <xf numFmtId="0" fontId="0" fillId="0" borderId="14" xfId="0" applyBorder="1"/>
    <xf numFmtId="177" fontId="3" fillId="0" borderId="1" xfId="0" applyNumberFormat="1" applyFont="1" applyBorder="1" applyAlignment="1">
      <alignment horizontal="center" vertical="center"/>
    </xf>
    <xf numFmtId="49" fontId="3" fillId="0" borderId="11" xfId="0" applyNumberFormat="1" applyFont="1" applyBorder="1"/>
    <xf numFmtId="49" fontId="0" fillId="0" borderId="11" xfId="0" applyNumberFormat="1" applyBorder="1"/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left" indent="1"/>
    </xf>
    <xf numFmtId="0" fontId="0" fillId="0" borderId="0" xfId="0"/>
    <xf numFmtId="0" fontId="0" fillId="0" borderId="1" xfId="0" applyBorder="1"/>
    <xf numFmtId="177" fontId="3" fillId="0" borderId="0" xfId="0" applyNumberFormat="1" applyFont="1" applyAlignment="1">
      <alignment horizontal="center"/>
    </xf>
    <xf numFmtId="0" fontId="0" fillId="0" borderId="0" xfId="0" applyAlignment="1">
      <alignment horizontal="left" indent="1"/>
    </xf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wrapText="1"/>
    </xf>
  </cellXfs>
  <cellStyles count="6">
    <cellStyle name="쉼표 [0]" xfId="1" builtinId="6"/>
    <cellStyle name="쉼표 [0] 2" xfId="4"/>
    <cellStyle name="쉼표 [0] 2 2" xfId="5"/>
    <cellStyle name="표준" xfId="0" builtinId="0"/>
    <cellStyle name="표준_서울월천 초등 전기-1층 내역서" xfId="2"/>
    <cellStyle name="표준_한국국제협력단원가계산(2005.11.21최종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14</xdr:row>
      <xdr:rowOff>85725</xdr:rowOff>
    </xdr:from>
    <xdr:to>
      <xdr:col>13</xdr:col>
      <xdr:colOff>400050</xdr:colOff>
      <xdr:row>30</xdr:row>
      <xdr:rowOff>28575</xdr:rowOff>
    </xdr:to>
    <xdr:pic>
      <xdr:nvPicPr>
        <xdr:cNvPr id="9226" name="Picture 10">
          <a:extLst>
            <a:ext uri="{FF2B5EF4-FFF2-40B4-BE49-F238E27FC236}">
              <a16:creationId xmlns:a16="http://schemas.microsoft.com/office/drawing/2014/main" id="{351D3746-F676-4F53-BE44-968BE405E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2514600"/>
          <a:ext cx="528637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51333;&#47928;\C\&#49444;&#44228;\&#49328;&#52636;&#44592;&#5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oa.hq.army.mil:9090\&#46020;&#49884;project\&#44204;&#51201;&#49436;\&#51228;&#51452;&#46300;&#47548;&#49884;&#54000;-samp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oa.hq.army.mil:9090\Project-&#45236;&#50669;&#49436;\2004&#45380;\0.&#45800;&#44032;&#49328;&#52636;&#51088;&#47308;\&#44256;&#52384;&#45800;&#44032;(2004)\2004&#49444;&#44228;&#45800;&#4403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8149;&#49457;&#50857;\&#51076;&#49884;&#48169;\&#50857;&#50669;&#48708;\&#44053;&#50896;&#48176;&#5498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48708;&#46160;&#47532;&#45236;&#50669;\&#46041;&#49457;&#44204;&#51201;(&#49468;&#52628;&#47532;&#49324;&#54980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oa.hq.army.mil:9090\2004&#45380;&#46020;&#49324;&#50629;\&#49892;&#49884;&#49444;&#44228;&#50857;&#50669;\&#46041;&#51060;&#47732;2003&#45380;&#49324;&#50629;\&#45224;&#44257;&#47532;&#49888;&#52492;&#51652;&#51077;&#47196;&#54252;&#51109;(&#52628;&#44221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oa.hq.army.mil:9090\Project-&#45236;&#50669;&#49436;\2004&#45380;\0.&#45800;&#44032;&#49328;&#52636;&#51088;&#47308;\&#44256;&#52384;&#45800;&#44032;(2004)\&#49444;&#44228;&#45800;&#44032;\2003&#45380;\99&#49444;&#44228;&#44592;&#51456;&#45800;&#4403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oa.hq.army.mil:9090\WINDOWS\TEMP\_hztmp_\&#44032;&#51256;&#44032;&#49800;\&#12615;&#12615;&#51648;&#44396;%20&#46020;&#49884;&#44060;&#48156;&#49324;&#506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일반자재단가"/>
      <sheetName val="노임단가"/>
      <sheetName val="중기가격"/>
      <sheetName val="중기산출"/>
      <sheetName val="중기일위대가"/>
      <sheetName val="초기"/>
      <sheetName val="일위대가표"/>
      <sheetName val="토공"/>
      <sheetName val="구조물공"/>
      <sheetName val="관공"/>
      <sheetName val="포장공"/>
      <sheetName val="부대공"/>
      <sheetName val="자재대"/>
      <sheetName val="정부노임단가"/>
    </sheetNames>
    <sheetDataSet>
      <sheetData sheetId="0" refreshError="1"/>
      <sheetData sheetId="1"/>
      <sheetData sheetId="2"/>
      <sheetData sheetId="3"/>
      <sheetData sheetId="4"/>
      <sheetData sheetId="5" refreshError="1">
        <row r="136">
          <cell r="I136">
            <v>9905</v>
          </cell>
          <cell r="J136">
            <v>11055</v>
          </cell>
          <cell r="K136">
            <v>4967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목공사비"/>
      <sheetName val="개발계획수립"/>
      <sheetName val="도시관리계획"/>
      <sheetName val="환경영향평가"/>
      <sheetName val="교통영향평가"/>
      <sheetName val="재해영향평가-1"/>
      <sheetName val="재해영향평가-2"/>
      <sheetName val="토목기본"/>
      <sheetName val="조경기본"/>
      <sheetName val="실시계획인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인쇄MACRO"/>
      <sheetName val="표지"/>
      <sheetName val="적용근거"/>
      <sheetName val="목차"/>
      <sheetName val="예측단가간지"/>
      <sheetName val="3.예측단가"/>
      <sheetName val="4.예측재료비"/>
      <sheetName val="실측단가간지"/>
      <sheetName val="5.실측단가"/>
      <sheetName val="6.실측재료비"/>
      <sheetName val="정거장단가간지"/>
      <sheetName val="7.정거장단가"/>
      <sheetName val="용지단가간지"/>
      <sheetName val="8.용지측량단가"/>
      <sheetName val="(9)용지측량기본공인"/>
      <sheetName val="10.도면작성및용지산출기준"/>
      <sheetName val="지반조사간지"/>
      <sheetName val="11.보오링 (2)"/>
      <sheetName val="12.보오링"/>
      <sheetName val="(13)표준심도산정"/>
      <sheetName val="(14)표준심도산정 (2)"/>
      <sheetName val="(15)표준심도산정 (3)"/>
      <sheetName val="16.폐공되메우기"/>
      <sheetName val="17.폐공되메우기(2)"/>
      <sheetName val="18.공내수압탄성자연"/>
      <sheetName val="19.지표지질조사"/>
      <sheetName val="20.물성역학시험"/>
      <sheetName val="21.현장시험"/>
      <sheetName val="22.암석시험"/>
      <sheetName val="인건비.재료비단가표지"/>
      <sheetName val="1.인건비"/>
      <sheetName val="2.재료비"/>
      <sheetName val="기타간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세"/>
      <sheetName val="인건비"/>
      <sheetName val="라.공사비"/>
      <sheetName val="예측단가간지"/>
    </sheetNames>
    <sheetDataSet>
      <sheetData sheetId="0" refreshError="1">
        <row r="23">
          <cell r="G23">
            <v>153805</v>
          </cell>
        </row>
        <row r="24">
          <cell r="G24">
            <v>111484</v>
          </cell>
        </row>
        <row r="25">
          <cell r="G25">
            <v>90147</v>
          </cell>
        </row>
        <row r="26">
          <cell r="G26">
            <v>63872</v>
          </cell>
        </row>
        <row r="27">
          <cell r="G27">
            <v>55263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내역서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서"/>
      <sheetName val="설계표지"/>
      <sheetName val="결재표지"/>
      <sheetName val="설계설명서"/>
      <sheetName val="예산총괄표"/>
      <sheetName val="설계내역서"/>
      <sheetName val="제경비계산서"/>
      <sheetName val="총괄자재집계표"/>
      <sheetName val="수량산출내역"/>
      <sheetName val="맨홀부분"/>
      <sheetName val="토적계산"/>
      <sheetName val="절토"/>
      <sheetName val="되메우기"/>
      <sheetName val="사토운반"/>
      <sheetName val="석축쌓기"/>
      <sheetName val="콘크리트타설"/>
      <sheetName val="합판거푸집(석축6회)"/>
      <sheetName val="콘크리트포장"/>
      <sheetName val="합판거푸집"/>
      <sheetName val="보조기층포설,다짐"/>
      <sheetName val="보조기층운반"/>
      <sheetName val="가드레일설치"/>
      <sheetName val="앵커볼트설치"/>
      <sheetName val="콘크리트포장절단"/>
      <sheetName val="중기운반"/>
      <sheetName val="뒷채움조약돌운반"/>
      <sheetName val="자재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Sheet1"/>
      <sheetName val="인건비.재료비단가표지"/>
      <sheetName val="환율노임"/>
      <sheetName val="실측단가"/>
      <sheetName val="재료비"/>
      <sheetName val="예측단가간지"/>
      <sheetName val="예측단가"/>
      <sheetName val="예측재료비"/>
      <sheetName val="실측단가간지"/>
      <sheetName val="실측재료비"/>
      <sheetName val="정거장단가간지"/>
      <sheetName val="정거장단가"/>
      <sheetName val="용지단가간지"/>
      <sheetName val="용지측량단가"/>
      <sheetName val="용미말뚝박기"/>
      <sheetName val="지반조사간지"/>
      <sheetName val="보오링"/>
      <sheetName val="자연시료"/>
      <sheetName val="실내시험"/>
      <sheetName val="기타간지"/>
      <sheetName val="공통 재료비 단가"/>
      <sheetName val="용지말뚝박기_도면작성비"/>
      <sheetName val="VXXX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사업개요"/>
      <sheetName val="내용별 기술자 투입인원"/>
      <sheetName val="투입인원"/>
      <sheetName val="현장조사"/>
      <sheetName val="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view="pageBreakPreview" workbookViewId="0">
      <pane xSplit="3" ySplit="2" topLeftCell="D3" activePane="bottomRight" state="frozen"/>
      <selection activeCell="G57" activeCellId="1" sqref="N8:S13 G57"/>
      <selection pane="topRight" activeCell="G57" activeCellId="1" sqref="N8:S13 G57"/>
      <selection pane="bottomLeft" activeCell="G57" activeCellId="1" sqref="N8:S13 G57"/>
      <selection pane="bottomRight" sqref="A1:B1"/>
    </sheetView>
  </sheetViews>
  <sheetFormatPr defaultRowHeight="13.5"/>
  <cols>
    <col min="1" max="2" width="3.77734375" style="29" customWidth="1"/>
    <col min="3" max="3" width="25.88671875" style="29" customWidth="1"/>
    <col min="4" max="4" width="2.77734375" style="29" customWidth="1"/>
    <col min="5" max="5" width="15.77734375" style="29" customWidth="1"/>
    <col min="6" max="6" width="2.77734375" style="29" customWidth="1"/>
    <col min="7" max="7" width="22.77734375" style="29" customWidth="1"/>
    <col min="8" max="8" width="3.109375" style="29" customWidth="1"/>
    <col min="9" max="9" width="6.77734375" style="29" customWidth="1"/>
    <col min="10" max="10" width="1.44140625" style="29" customWidth="1"/>
    <col min="11" max="11" width="6.77734375" style="29" customWidth="1"/>
    <col min="12" max="13" width="3.109375" style="29" customWidth="1"/>
    <col min="14" max="16" width="1.6640625" style="29" customWidth="1"/>
    <col min="17" max="17" width="16.44140625" style="29" customWidth="1"/>
    <col min="18" max="18" width="8.88671875" style="29"/>
    <col min="19" max="19" width="17.21875" style="29" bestFit="1" customWidth="1"/>
    <col min="20" max="16384" width="8.88671875" style="29"/>
  </cols>
  <sheetData>
    <row r="1" spans="1:20" ht="16.5" customHeight="1">
      <c r="A1" s="169" t="s">
        <v>324</v>
      </c>
      <c r="B1" s="169"/>
      <c r="C1" s="170" t="s">
        <v>467</v>
      </c>
      <c r="D1" s="170"/>
      <c r="E1" s="170"/>
      <c r="F1" s="170"/>
      <c r="G1" s="170"/>
      <c r="H1" s="28"/>
      <c r="I1" s="171" t="str">
        <f>"금 액 : "&amp;NUMBERSTRING(E35,1)&amp;" 원정 ("&amp;DOLLAR(E35,0)&amp;")"</f>
        <v>금 액 : 영 원정 (₩0)</v>
      </c>
      <c r="J1" s="171"/>
      <c r="K1" s="171"/>
      <c r="L1" s="171"/>
      <c r="M1" s="171"/>
      <c r="N1" s="171"/>
      <c r="O1" s="171"/>
      <c r="P1" s="171"/>
      <c r="Q1" s="171"/>
    </row>
    <row r="2" spans="1:20" ht="21" customHeight="1">
      <c r="A2" s="172" t="s">
        <v>325</v>
      </c>
      <c r="B2" s="173"/>
      <c r="C2" s="174"/>
      <c r="D2" s="172" t="s">
        <v>326</v>
      </c>
      <c r="E2" s="173"/>
      <c r="F2" s="174"/>
      <c r="G2" s="172" t="s">
        <v>327</v>
      </c>
      <c r="H2" s="173"/>
      <c r="I2" s="173"/>
      <c r="J2" s="173"/>
      <c r="K2" s="173"/>
      <c r="L2" s="173"/>
      <c r="M2" s="173"/>
      <c r="N2" s="173"/>
      <c r="O2" s="173"/>
      <c r="P2" s="174"/>
      <c r="Q2" s="31" t="s">
        <v>328</v>
      </c>
      <c r="R2" s="32" t="s">
        <v>329</v>
      </c>
    </row>
    <row r="3" spans="1:20" ht="15.6" customHeight="1">
      <c r="A3" s="33"/>
      <c r="B3" s="175" t="s">
        <v>330</v>
      </c>
      <c r="C3" s="34" t="s">
        <v>331</v>
      </c>
      <c r="D3" s="35"/>
      <c r="E3" s="36">
        <f>총괄표!I29</f>
        <v>0</v>
      </c>
      <c r="F3" s="37"/>
      <c r="G3" s="38"/>
      <c r="H3" s="39"/>
      <c r="I3" s="40"/>
      <c r="J3" s="40"/>
      <c r="K3" s="40"/>
      <c r="L3" s="39"/>
      <c r="M3" s="39"/>
      <c r="N3" s="39"/>
      <c r="O3" s="41"/>
      <c r="P3" s="42"/>
      <c r="Q3" s="43"/>
      <c r="R3" s="44" t="s">
        <v>332</v>
      </c>
    </row>
    <row r="4" spans="1:20" ht="15.6" customHeight="1">
      <c r="A4" s="45"/>
      <c r="B4" s="176"/>
      <c r="C4" s="46" t="s">
        <v>333</v>
      </c>
      <c r="D4" s="47"/>
      <c r="E4" s="48"/>
      <c r="F4" s="49"/>
      <c r="G4" s="50"/>
      <c r="H4" s="51"/>
      <c r="I4" s="52"/>
      <c r="J4" s="52"/>
      <c r="K4" s="52"/>
      <c r="L4" s="51"/>
      <c r="M4" s="51"/>
      <c r="N4" s="51"/>
      <c r="O4" s="53"/>
      <c r="P4" s="54"/>
      <c r="Q4" s="55"/>
    </row>
    <row r="5" spans="1:20" ht="15.6" customHeight="1">
      <c r="A5" s="45"/>
      <c r="B5" s="176"/>
      <c r="C5" s="46" t="s">
        <v>334</v>
      </c>
      <c r="D5" s="47"/>
      <c r="E5" s="48">
        <v>0</v>
      </c>
      <c r="F5" s="49"/>
      <c r="G5" s="50"/>
      <c r="H5" s="51"/>
      <c r="I5" s="52"/>
      <c r="J5" s="52"/>
      <c r="K5" s="52"/>
      <c r="L5" s="51"/>
      <c r="M5" s="51"/>
      <c r="N5" s="51"/>
      <c r="O5" s="53"/>
      <c r="P5" s="54"/>
      <c r="Q5" s="55"/>
      <c r="S5" s="56">
        <f>E3+E7+E10</f>
        <v>0</v>
      </c>
      <c r="T5" s="29" t="s">
        <v>335</v>
      </c>
    </row>
    <row r="6" spans="1:20" ht="15.6" customHeight="1">
      <c r="A6" s="45" t="s">
        <v>336</v>
      </c>
      <c r="B6" s="176"/>
      <c r="C6" s="57" t="s">
        <v>337</v>
      </c>
      <c r="D6" s="58"/>
      <c r="E6" s="59">
        <f>E3+E4+E5</f>
        <v>0</v>
      </c>
      <c r="F6" s="60"/>
      <c r="G6" s="61"/>
      <c r="H6" s="62"/>
      <c r="I6" s="63"/>
      <c r="J6" s="63"/>
      <c r="K6" s="63"/>
      <c r="L6" s="62"/>
      <c r="M6" s="62"/>
      <c r="N6" s="62"/>
      <c r="O6" s="64"/>
      <c r="P6" s="65"/>
      <c r="Q6" s="66"/>
      <c r="S6" s="56">
        <f>E3+E7+E31</f>
        <v>0</v>
      </c>
      <c r="T6" s="29" t="s">
        <v>338</v>
      </c>
    </row>
    <row r="7" spans="1:20" ht="15.6" customHeight="1">
      <c r="A7" s="45"/>
      <c r="B7" s="175" t="s">
        <v>339</v>
      </c>
      <c r="C7" s="34" t="s">
        <v>340</v>
      </c>
      <c r="D7" s="35"/>
      <c r="E7" s="36">
        <f>총괄표!L29</f>
        <v>0</v>
      </c>
      <c r="F7" s="37"/>
      <c r="G7" s="67"/>
      <c r="H7" s="68"/>
      <c r="I7" s="69"/>
      <c r="J7" s="69"/>
      <c r="K7" s="69"/>
      <c r="L7" s="68"/>
      <c r="M7" s="68"/>
      <c r="N7" s="68"/>
      <c r="O7" s="70"/>
      <c r="P7" s="42"/>
      <c r="Q7" s="43"/>
      <c r="S7" s="56">
        <f>E24</f>
        <v>0</v>
      </c>
      <c r="T7" s="29" t="s">
        <v>341</v>
      </c>
    </row>
    <row r="8" spans="1:20" ht="15.6" customHeight="1">
      <c r="A8" s="45"/>
      <c r="B8" s="176"/>
      <c r="C8" s="46" t="s">
        <v>342</v>
      </c>
      <c r="D8" s="47"/>
      <c r="E8" s="48">
        <f>TRUNC(E7*I8)</f>
        <v>0</v>
      </c>
      <c r="F8" s="49"/>
      <c r="G8" s="71" t="s">
        <v>343</v>
      </c>
      <c r="H8" s="72" t="s">
        <v>344</v>
      </c>
      <c r="I8" s="73">
        <v>0.15</v>
      </c>
      <c r="J8" s="74"/>
      <c r="K8" s="74"/>
      <c r="L8" s="75"/>
      <c r="M8" s="75"/>
      <c r="N8" s="75"/>
      <c r="O8" s="76"/>
      <c r="P8" s="77"/>
      <c r="Q8" s="55"/>
      <c r="S8" s="56">
        <f>E29+E31</f>
        <v>0</v>
      </c>
      <c r="T8" s="29" t="s">
        <v>345</v>
      </c>
    </row>
    <row r="9" spans="1:20" ht="15.6" customHeight="1">
      <c r="A9" s="45" t="s">
        <v>346</v>
      </c>
      <c r="B9" s="176"/>
      <c r="C9" s="57" t="s">
        <v>337</v>
      </c>
      <c r="D9" s="58"/>
      <c r="E9" s="59">
        <f>SUM(E7:E8)</f>
        <v>0</v>
      </c>
      <c r="F9" s="60"/>
      <c r="G9" s="78"/>
      <c r="H9" s="79"/>
      <c r="I9" s="80"/>
      <c r="J9" s="81"/>
      <c r="K9" s="81"/>
      <c r="L9" s="79"/>
      <c r="M9" s="79"/>
      <c r="N9" s="79"/>
      <c r="O9" s="82"/>
      <c r="P9" s="65"/>
      <c r="Q9" s="66"/>
    </row>
    <row r="10" spans="1:20" ht="15.6" customHeight="1">
      <c r="A10" s="45"/>
      <c r="B10" s="33"/>
      <c r="C10" s="34" t="s">
        <v>347</v>
      </c>
      <c r="D10" s="35"/>
      <c r="E10" s="36">
        <f>총괄표!N29</f>
        <v>0</v>
      </c>
      <c r="F10" s="37"/>
      <c r="G10" s="67"/>
      <c r="H10" s="68"/>
      <c r="I10" s="83"/>
      <c r="J10" s="84"/>
      <c r="K10" s="84"/>
      <c r="L10" s="68"/>
      <c r="M10" s="68"/>
      <c r="N10" s="68"/>
      <c r="O10" s="70"/>
      <c r="P10" s="42"/>
      <c r="Q10" s="43"/>
    </row>
    <row r="11" spans="1:20" ht="15.6" customHeight="1">
      <c r="A11" s="45"/>
      <c r="B11" s="45"/>
      <c r="C11" s="46" t="s">
        <v>348</v>
      </c>
      <c r="D11" s="47"/>
      <c r="E11" s="48">
        <f>TRUNC(E9*I11)</f>
        <v>0</v>
      </c>
      <c r="F11" s="49"/>
      <c r="G11" s="71" t="s">
        <v>349</v>
      </c>
      <c r="H11" s="85" t="s">
        <v>344</v>
      </c>
      <c r="I11" s="86">
        <v>3.56E-2</v>
      </c>
      <c r="J11" s="74"/>
      <c r="K11" s="74"/>
      <c r="L11" s="75"/>
      <c r="M11" s="75"/>
      <c r="N11" s="75"/>
      <c r="O11" s="87"/>
      <c r="P11" s="77"/>
      <c r="Q11" s="55"/>
      <c r="T11" s="44"/>
    </row>
    <row r="12" spans="1:20" ht="15.6" customHeight="1">
      <c r="A12" s="45" t="s">
        <v>350</v>
      </c>
      <c r="B12" s="45"/>
      <c r="C12" s="46" t="s">
        <v>351</v>
      </c>
      <c r="D12" s="47"/>
      <c r="E12" s="48">
        <f>TRUNC(E9*I12)</f>
        <v>0</v>
      </c>
      <c r="F12" s="49"/>
      <c r="G12" s="71" t="s">
        <v>349</v>
      </c>
      <c r="H12" s="85" t="s">
        <v>344</v>
      </c>
      <c r="I12" s="86">
        <v>1.01E-2</v>
      </c>
      <c r="J12" s="88"/>
      <c r="K12" s="88"/>
      <c r="L12" s="75"/>
      <c r="M12" s="75"/>
      <c r="N12" s="75"/>
      <c r="O12" s="87"/>
      <c r="P12" s="77"/>
      <c r="Q12" s="55"/>
    </row>
    <row r="13" spans="1:20" s="102" customFormat="1" ht="15.6" customHeight="1">
      <c r="A13" s="89"/>
      <c r="B13" s="89" t="s">
        <v>352</v>
      </c>
      <c r="C13" s="90" t="s">
        <v>353</v>
      </c>
      <c r="D13" s="91"/>
      <c r="E13" s="92">
        <f>TRUNC(E7*I13)</f>
        <v>0</v>
      </c>
      <c r="F13" s="93"/>
      <c r="G13" s="94" t="s">
        <v>343</v>
      </c>
      <c r="H13" s="95" t="s">
        <v>344</v>
      </c>
      <c r="I13" s="96">
        <v>3.5450000000000002E-2</v>
      </c>
      <c r="J13" s="97"/>
      <c r="K13" s="97"/>
      <c r="L13" s="98"/>
      <c r="M13" s="98"/>
      <c r="N13" s="98"/>
      <c r="O13" s="99"/>
      <c r="P13" s="100"/>
      <c r="Q13" s="101"/>
      <c r="R13" s="102" t="s">
        <v>354</v>
      </c>
      <c r="T13" s="32"/>
    </row>
    <row r="14" spans="1:20" s="102" customFormat="1" ht="15.6" customHeight="1">
      <c r="A14" s="89"/>
      <c r="B14" s="89"/>
      <c r="C14" s="90" t="s">
        <v>355</v>
      </c>
      <c r="D14" s="91"/>
      <c r="E14" s="92">
        <f>TRUNC(E13*I14)</f>
        <v>0</v>
      </c>
      <c r="F14" s="93"/>
      <c r="G14" s="94" t="s">
        <v>356</v>
      </c>
      <c r="H14" s="95" t="s">
        <v>344</v>
      </c>
      <c r="I14" s="103">
        <v>0.1295</v>
      </c>
      <c r="J14" s="97"/>
      <c r="K14" s="97"/>
      <c r="L14" s="98"/>
      <c r="M14" s="98"/>
      <c r="N14" s="98"/>
      <c r="O14" s="99"/>
      <c r="P14" s="100"/>
      <c r="Q14" s="101"/>
      <c r="R14" s="102" t="s">
        <v>354</v>
      </c>
    </row>
    <row r="15" spans="1:20" s="102" customFormat="1" ht="15.6" customHeight="1">
      <c r="A15" s="89"/>
      <c r="B15" s="89"/>
      <c r="C15" s="90" t="s">
        <v>357</v>
      </c>
      <c r="D15" s="91"/>
      <c r="E15" s="92">
        <f>TRUNC(E7*I15)</f>
        <v>0</v>
      </c>
      <c r="F15" s="93"/>
      <c r="G15" s="94" t="s">
        <v>343</v>
      </c>
      <c r="H15" s="95" t="s">
        <v>344</v>
      </c>
      <c r="I15" s="104">
        <v>4.4999999999999998E-2</v>
      </c>
      <c r="J15" s="97"/>
      <c r="K15" s="97"/>
      <c r="L15" s="98"/>
      <c r="M15" s="98"/>
      <c r="N15" s="98"/>
      <c r="O15" s="99"/>
      <c r="P15" s="100"/>
      <c r="Q15" s="101"/>
      <c r="R15" s="102" t="s">
        <v>354</v>
      </c>
    </row>
    <row r="16" spans="1:20" ht="15.6" customHeight="1">
      <c r="A16" s="45" t="s">
        <v>358</v>
      </c>
      <c r="B16" s="45"/>
      <c r="C16" s="46" t="s">
        <v>359</v>
      </c>
      <c r="D16" s="47"/>
      <c r="E16" s="48">
        <f>TRUNC(E7*I16)</f>
        <v>0</v>
      </c>
      <c r="F16" s="49"/>
      <c r="G16" s="71" t="s">
        <v>343</v>
      </c>
      <c r="H16" s="72" t="s">
        <v>344</v>
      </c>
      <c r="I16" s="73">
        <v>0</v>
      </c>
      <c r="J16" s="88"/>
      <c r="K16" s="88"/>
      <c r="L16" s="75"/>
      <c r="M16" s="75"/>
      <c r="N16" s="75"/>
      <c r="O16" s="87"/>
      <c r="P16" s="77"/>
      <c r="Q16" s="55"/>
      <c r="R16" s="29" t="s">
        <v>360</v>
      </c>
      <c r="T16" s="44"/>
    </row>
    <row r="17" spans="1:20" ht="15.6" customHeight="1">
      <c r="A17" s="45"/>
      <c r="B17" s="45"/>
      <c r="C17" s="46" t="s">
        <v>361</v>
      </c>
      <c r="D17" s="47"/>
      <c r="E17" s="48">
        <f>MIN(E18,E19)</f>
        <v>0</v>
      </c>
      <c r="F17" s="49"/>
      <c r="G17" s="71"/>
      <c r="H17" s="72"/>
      <c r="I17" s="105"/>
      <c r="J17" s="88"/>
      <c r="K17" s="88"/>
      <c r="L17" s="106"/>
      <c r="M17" s="106"/>
      <c r="N17" s="106"/>
      <c r="O17" s="107"/>
      <c r="P17" s="54"/>
      <c r="Q17" s="108" t="s">
        <v>362</v>
      </c>
      <c r="R17" s="29" t="s">
        <v>363</v>
      </c>
    </row>
    <row r="18" spans="1:20" ht="15.6" customHeight="1">
      <c r="A18" s="45"/>
      <c r="B18" s="45"/>
      <c r="C18" s="46" t="s">
        <v>364</v>
      </c>
      <c r="D18" s="47"/>
      <c r="E18" s="48">
        <f>(TRUNC((E6+E7)*I18+K18)*M18)</f>
        <v>0</v>
      </c>
      <c r="F18" s="49"/>
      <c r="G18" s="71" t="s">
        <v>365</v>
      </c>
      <c r="H18" s="72" t="s">
        <v>344</v>
      </c>
      <c r="I18" s="105">
        <v>3.1099999999999999E-2</v>
      </c>
      <c r="J18" s="88" t="s">
        <v>366</v>
      </c>
      <c r="K18" s="109">
        <v>0</v>
      </c>
      <c r="L18" s="110" t="s">
        <v>367</v>
      </c>
      <c r="M18" s="111">
        <v>1.2</v>
      </c>
      <c r="N18" s="110"/>
      <c r="O18" s="109"/>
      <c r="P18" s="112"/>
      <c r="Q18" s="113"/>
    </row>
    <row r="19" spans="1:20" ht="15.6" customHeight="1">
      <c r="A19" s="45" t="s">
        <v>368</v>
      </c>
      <c r="B19" s="45"/>
      <c r="C19" s="46" t="s">
        <v>369</v>
      </c>
      <c r="D19" s="47"/>
      <c r="E19" s="48">
        <f>TRUNC((E6+E7+E31/1.1)*I19)+K19</f>
        <v>0</v>
      </c>
      <c r="F19" s="49"/>
      <c r="G19" s="71" t="s">
        <v>370</v>
      </c>
      <c r="H19" s="72" t="s">
        <v>344</v>
      </c>
      <c r="I19" s="105">
        <v>3.1099999999999999E-2</v>
      </c>
      <c r="J19" s="88" t="s">
        <v>366</v>
      </c>
      <c r="K19" s="109">
        <v>0</v>
      </c>
      <c r="L19" s="72"/>
      <c r="M19" s="177"/>
      <c r="N19" s="178"/>
      <c r="O19" s="178"/>
      <c r="P19" s="54"/>
      <c r="Q19" s="113"/>
      <c r="T19" s="44"/>
    </row>
    <row r="20" spans="1:20" ht="15.6" customHeight="1">
      <c r="A20" s="45"/>
      <c r="B20" s="45" t="s">
        <v>371</v>
      </c>
      <c r="C20" s="46" t="s">
        <v>372</v>
      </c>
      <c r="D20" s="47"/>
      <c r="E20" s="48">
        <f>TRUNC((E6+E9)*I20)</f>
        <v>0</v>
      </c>
      <c r="F20" s="49"/>
      <c r="G20" s="71" t="s">
        <v>373</v>
      </c>
      <c r="H20" s="72" t="s">
        <v>344</v>
      </c>
      <c r="I20" s="73">
        <v>4.5999999999999999E-2</v>
      </c>
      <c r="J20" s="74"/>
      <c r="K20" s="74"/>
      <c r="L20" s="106"/>
      <c r="M20" s="106"/>
      <c r="N20" s="106"/>
      <c r="O20" s="107"/>
      <c r="P20" s="77"/>
      <c r="Q20" s="55"/>
    </row>
    <row r="21" spans="1:20" ht="15.6" customHeight="1">
      <c r="A21" s="45"/>
      <c r="B21" s="45"/>
      <c r="C21" s="46" t="s">
        <v>374</v>
      </c>
      <c r="D21" s="47"/>
      <c r="E21" s="48">
        <f>TRUNC((E6+E7+E10)*I21)</f>
        <v>0</v>
      </c>
      <c r="F21" s="49"/>
      <c r="G21" s="71"/>
      <c r="H21" s="72"/>
      <c r="I21" s="73"/>
      <c r="J21" s="74"/>
      <c r="K21" s="74"/>
      <c r="L21" s="106"/>
      <c r="M21" s="106"/>
      <c r="N21" s="106"/>
      <c r="O21" s="107"/>
      <c r="P21" s="77"/>
      <c r="Q21" s="55"/>
    </row>
    <row r="22" spans="1:20" ht="15.6" customHeight="1">
      <c r="A22" s="45"/>
      <c r="B22" s="45"/>
      <c r="C22" s="46" t="s">
        <v>375</v>
      </c>
      <c r="D22" s="47"/>
      <c r="E22" s="48">
        <f>TRUNC((E6+E7+E10)*I22)</f>
        <v>0</v>
      </c>
      <c r="F22" s="49"/>
      <c r="G22" s="71"/>
      <c r="H22" s="72"/>
      <c r="I22" s="114"/>
      <c r="J22" s="115"/>
      <c r="K22" s="115"/>
      <c r="L22" s="75"/>
      <c r="M22" s="75"/>
      <c r="N22" s="75"/>
      <c r="O22" s="87"/>
      <c r="P22" s="77"/>
      <c r="Q22" s="116"/>
    </row>
    <row r="23" spans="1:20" ht="15.6" customHeight="1">
      <c r="A23" s="45"/>
      <c r="B23" s="117"/>
      <c r="C23" s="57" t="s">
        <v>337</v>
      </c>
      <c r="D23" s="58"/>
      <c r="E23" s="59">
        <f>SUM(E10:E17,E20:E22)</f>
        <v>0</v>
      </c>
      <c r="F23" s="60"/>
      <c r="G23" s="78"/>
      <c r="H23" s="79"/>
      <c r="I23" s="80"/>
      <c r="J23" s="81"/>
      <c r="K23" s="81"/>
      <c r="L23" s="79"/>
      <c r="M23" s="79"/>
      <c r="N23" s="79"/>
      <c r="O23" s="118"/>
      <c r="P23" s="65"/>
      <c r="Q23" s="66"/>
    </row>
    <row r="24" spans="1:20" ht="15.6" customHeight="1">
      <c r="A24" s="119"/>
      <c r="B24" s="167" t="s">
        <v>376</v>
      </c>
      <c r="C24" s="168"/>
      <c r="D24" s="30"/>
      <c r="E24" s="120">
        <f>E6+E9+E23</f>
        <v>0</v>
      </c>
      <c r="F24" s="121"/>
      <c r="G24" s="122"/>
      <c r="H24" s="123"/>
      <c r="I24" s="124"/>
      <c r="J24" s="125"/>
      <c r="K24" s="125"/>
      <c r="L24" s="123"/>
      <c r="M24" s="123"/>
      <c r="N24" s="123"/>
      <c r="O24" s="126"/>
      <c r="P24" s="127"/>
      <c r="Q24" s="128"/>
    </row>
    <row r="25" spans="1:20" ht="15.6" customHeight="1">
      <c r="A25" s="166" t="s">
        <v>377</v>
      </c>
      <c r="B25" s="167"/>
      <c r="C25" s="168"/>
      <c r="D25" s="30"/>
      <c r="E25" s="120">
        <f>TRUNC(E24*I25)</f>
        <v>0</v>
      </c>
      <c r="F25" s="121"/>
      <c r="G25" s="122" t="s">
        <v>376</v>
      </c>
      <c r="H25" s="123" t="s">
        <v>344</v>
      </c>
      <c r="I25" s="124">
        <v>0.06</v>
      </c>
      <c r="J25" s="125"/>
      <c r="K25" s="125"/>
      <c r="L25" s="129"/>
      <c r="M25" s="129"/>
      <c r="N25" s="129"/>
      <c r="O25" s="126"/>
      <c r="P25" s="130"/>
      <c r="Q25" s="128"/>
    </row>
    <row r="26" spans="1:20" ht="15.6" customHeight="1">
      <c r="A26" s="166" t="s">
        <v>378</v>
      </c>
      <c r="B26" s="167"/>
      <c r="C26" s="168"/>
      <c r="D26" s="30"/>
      <c r="E26" s="120">
        <f>TRUNC((E9+E23+E25)*I26)+Q26</f>
        <v>0</v>
      </c>
      <c r="F26" s="121"/>
      <c r="G26" s="122" t="s">
        <v>379</v>
      </c>
      <c r="H26" s="123" t="s">
        <v>344</v>
      </c>
      <c r="I26" s="124">
        <v>0.15</v>
      </c>
      <c r="J26" s="125"/>
      <c r="K26" s="125"/>
      <c r="L26" s="131"/>
      <c r="M26" s="131"/>
      <c r="N26" s="131"/>
      <c r="O26" s="132"/>
      <c r="P26" s="130"/>
      <c r="Q26" s="133">
        <f>Q23-MOD(SUM(E24:E25)+INT((SUM(E24:E25)-E6)*I26+Q24/100),10000)</f>
        <v>0</v>
      </c>
    </row>
    <row r="27" spans="1:20" ht="15.6" customHeight="1">
      <c r="A27" s="166" t="s">
        <v>380</v>
      </c>
      <c r="B27" s="167"/>
      <c r="C27" s="168"/>
      <c r="D27" s="30"/>
      <c r="E27" s="120">
        <f>SUM(E24:E26)</f>
        <v>0</v>
      </c>
      <c r="F27" s="121"/>
      <c r="G27" s="122"/>
      <c r="H27" s="123"/>
      <c r="I27" s="124"/>
      <c r="J27" s="125"/>
      <c r="K27" s="125"/>
      <c r="L27" s="123"/>
      <c r="M27" s="123"/>
      <c r="N27" s="123"/>
      <c r="O27" s="134"/>
      <c r="P27" s="127"/>
      <c r="Q27" s="128"/>
    </row>
    <row r="28" spans="1:20" ht="15.6" customHeight="1">
      <c r="A28" s="166" t="s">
        <v>381</v>
      </c>
      <c r="B28" s="167"/>
      <c r="C28" s="168"/>
      <c r="D28" s="30"/>
      <c r="E28" s="120">
        <f>TRUNC(E27*I28)</f>
        <v>0</v>
      </c>
      <c r="F28" s="121"/>
      <c r="G28" s="122" t="s">
        <v>382</v>
      </c>
      <c r="H28" s="123" t="s">
        <v>344</v>
      </c>
      <c r="I28" s="135">
        <v>0.1</v>
      </c>
      <c r="J28" s="136"/>
      <c r="K28" s="136"/>
      <c r="L28" s="129"/>
      <c r="M28" s="129"/>
      <c r="N28" s="129"/>
      <c r="O28" s="134"/>
      <c r="P28" s="130"/>
      <c r="Q28" s="128"/>
    </row>
    <row r="29" spans="1:20" ht="15.6" customHeight="1">
      <c r="A29" s="172" t="s">
        <v>383</v>
      </c>
      <c r="B29" s="173"/>
      <c r="C29" s="174"/>
      <c r="D29" s="30"/>
      <c r="E29" s="137">
        <f>SUM(E27:E28)</f>
        <v>0</v>
      </c>
      <c r="F29" s="121"/>
      <c r="G29" s="122"/>
      <c r="H29" s="123"/>
      <c r="I29" s="138"/>
      <c r="J29" s="138"/>
      <c r="K29" s="138"/>
      <c r="L29" s="123"/>
      <c r="M29" s="123"/>
      <c r="N29" s="123"/>
      <c r="O29" s="134"/>
      <c r="P29" s="127"/>
      <c r="Q29" s="128"/>
    </row>
    <row r="30" spans="1:20" ht="15.6" customHeight="1">
      <c r="A30" s="182" t="s">
        <v>384</v>
      </c>
      <c r="B30" s="183"/>
      <c r="C30" s="184"/>
      <c r="D30" s="30"/>
      <c r="E30" s="139"/>
      <c r="F30" s="121"/>
      <c r="G30" s="122" t="s">
        <v>385</v>
      </c>
      <c r="H30" s="123"/>
      <c r="I30" s="138"/>
      <c r="J30" s="138"/>
      <c r="K30" s="138"/>
      <c r="L30" s="123"/>
      <c r="M30" s="123"/>
      <c r="N30" s="123"/>
      <c r="O30" s="134"/>
      <c r="P30" s="127"/>
      <c r="Q30" s="133"/>
    </row>
    <row r="31" spans="1:20" ht="15.6" customHeight="1">
      <c r="A31" s="182" t="s">
        <v>386</v>
      </c>
      <c r="B31" s="183"/>
      <c r="C31" s="184"/>
      <c r="D31" s="30"/>
      <c r="E31" s="139">
        <f>총괄표!P31</f>
        <v>0</v>
      </c>
      <c r="F31" s="121"/>
      <c r="G31" s="122" t="s">
        <v>385</v>
      </c>
      <c r="H31" s="123"/>
      <c r="I31" s="138"/>
      <c r="J31" s="138"/>
      <c r="K31" s="138"/>
      <c r="L31" s="123"/>
      <c r="M31" s="123"/>
      <c r="N31" s="123"/>
      <c r="O31" s="134"/>
      <c r="P31" s="127"/>
      <c r="Q31" s="133"/>
    </row>
    <row r="32" spans="1:20" ht="15.6" customHeight="1">
      <c r="A32" s="166" t="s">
        <v>387</v>
      </c>
      <c r="B32" s="167"/>
      <c r="C32" s="168"/>
      <c r="D32" s="30"/>
      <c r="E32" s="137">
        <f>ROUNDUP((E30+E31),-3)</f>
        <v>0</v>
      </c>
      <c r="F32" s="121"/>
      <c r="G32" s="122"/>
      <c r="H32" s="123"/>
      <c r="I32" s="138"/>
      <c r="J32" s="138"/>
      <c r="K32" s="138"/>
      <c r="L32" s="123"/>
      <c r="M32" s="123"/>
      <c r="N32" s="123"/>
      <c r="O32" s="134"/>
      <c r="P32" s="127"/>
      <c r="Q32" s="133" t="s">
        <v>388</v>
      </c>
    </row>
    <row r="33" spans="1:19" ht="15.6" hidden="1" customHeight="1">
      <c r="A33" s="179" t="s">
        <v>389</v>
      </c>
      <c r="B33" s="180"/>
      <c r="C33" s="181"/>
      <c r="D33" s="140"/>
      <c r="E33" s="141"/>
      <c r="F33" s="121"/>
      <c r="G33" s="122" t="s">
        <v>385</v>
      </c>
      <c r="H33" s="123"/>
      <c r="I33" s="138"/>
      <c r="J33" s="138"/>
      <c r="K33" s="138"/>
      <c r="L33" s="123"/>
      <c r="M33" s="123"/>
      <c r="N33" s="123"/>
      <c r="O33" s="134"/>
      <c r="P33" s="127"/>
      <c r="Q33" s="133"/>
    </row>
    <row r="34" spans="1:19" ht="15.6" customHeight="1">
      <c r="A34" s="166"/>
      <c r="B34" s="167"/>
      <c r="C34" s="168"/>
      <c r="D34" s="30"/>
      <c r="E34" s="137"/>
      <c r="F34" s="121"/>
      <c r="G34" s="122"/>
      <c r="H34" s="123"/>
      <c r="I34" s="138"/>
      <c r="J34" s="138"/>
      <c r="K34" s="138"/>
      <c r="L34" s="123"/>
      <c r="M34" s="123"/>
      <c r="N34" s="123"/>
      <c r="O34" s="134"/>
      <c r="P34" s="127"/>
      <c r="Q34" s="133"/>
      <c r="R34" s="102"/>
    </row>
    <row r="35" spans="1:19" ht="15.6" customHeight="1">
      <c r="A35" s="172" t="s">
        <v>390</v>
      </c>
      <c r="B35" s="173"/>
      <c r="C35" s="174"/>
      <c r="D35" s="30"/>
      <c r="E35" s="142">
        <f>E29+E32+E33+E34</f>
        <v>0</v>
      </c>
      <c r="F35" s="121"/>
      <c r="G35" s="143"/>
      <c r="H35" s="144"/>
      <c r="I35" s="145"/>
      <c r="J35" s="145"/>
      <c r="K35" s="145"/>
      <c r="L35" s="144"/>
      <c r="M35" s="144"/>
      <c r="N35" s="144"/>
      <c r="O35" s="146"/>
      <c r="P35" s="127"/>
      <c r="Q35" s="128"/>
      <c r="S35" s="147"/>
    </row>
    <row r="36" spans="1:19" ht="16.350000000000001" customHeight="1">
      <c r="A36" s="148"/>
      <c r="B36" s="148"/>
      <c r="C36" s="148"/>
      <c r="D36" s="148"/>
      <c r="E36" s="149"/>
      <c r="F36" s="149"/>
      <c r="G36" s="150"/>
      <c r="H36" s="151"/>
      <c r="I36" s="151"/>
      <c r="J36" s="151"/>
      <c r="K36" s="151"/>
      <c r="L36" s="151"/>
      <c r="M36" s="151"/>
      <c r="N36" s="151"/>
      <c r="O36" s="152"/>
      <c r="P36" s="151"/>
      <c r="Q36" s="152"/>
      <c r="S36" s="56" t="s">
        <v>2</v>
      </c>
    </row>
    <row r="37" spans="1:19" s="153" customFormat="1" ht="16.5" customHeight="1">
      <c r="O37" s="154" t="s">
        <v>391</v>
      </c>
      <c r="P37" s="155"/>
      <c r="Q37" s="156" t="e">
        <f>E29/SUM(E3,E7,E10)</f>
        <v>#DIV/0!</v>
      </c>
    </row>
    <row r="38" spans="1:19" s="153" customFormat="1" ht="16.5" customHeight="1"/>
    <row r="39" spans="1:19" s="153" customFormat="1" ht="16.5" customHeight="1"/>
    <row r="40" spans="1:19" s="153" customFormat="1" ht="16.5" customHeight="1"/>
    <row r="41" spans="1:19" s="153" customFormat="1" ht="16.5" customHeight="1"/>
    <row r="42" spans="1:19" s="153" customFormat="1" ht="16.5" customHeight="1"/>
    <row r="43" spans="1:19" s="153" customFormat="1" ht="16.5" customHeight="1"/>
    <row r="44" spans="1:19" s="153" customFormat="1" ht="16.5" customHeight="1"/>
    <row r="45" spans="1:19" ht="16.5" customHeight="1"/>
    <row r="46" spans="1:19" ht="16.5" customHeight="1"/>
  </sheetData>
  <mergeCells count="21">
    <mergeCell ref="A33:C33"/>
    <mergeCell ref="A34:C34"/>
    <mergeCell ref="A35:C35"/>
    <mergeCell ref="A27:C27"/>
    <mergeCell ref="A28:C28"/>
    <mergeCell ref="A29:C29"/>
    <mergeCell ref="A30:C30"/>
    <mergeCell ref="A31:C31"/>
    <mergeCell ref="A32:C32"/>
    <mergeCell ref="A26:C26"/>
    <mergeCell ref="A1:B1"/>
    <mergeCell ref="C1:G1"/>
    <mergeCell ref="I1:Q1"/>
    <mergeCell ref="A2:C2"/>
    <mergeCell ref="D2:F2"/>
    <mergeCell ref="G2:P2"/>
    <mergeCell ref="B3:B6"/>
    <mergeCell ref="B7:B9"/>
    <mergeCell ref="M19:O19"/>
    <mergeCell ref="B24:C24"/>
    <mergeCell ref="A25:C25"/>
  </mergeCells>
  <phoneticPr fontId="2" type="noConversion"/>
  <printOptions horizontalCentered="1"/>
  <pageMargins left="0.73" right="0.34" top="0.91" bottom="0.22" header="0.51" footer="0.19"/>
  <pageSetup paperSize="9" scale="89" orientation="landscape" horizontalDpi="360" verticalDpi="360" r:id="rId1"/>
  <headerFooter alignWithMargins="0">
    <oddHeader>&amp;C&amp;"굴림,굵게"&amp;16공    사    원    가    계    산    서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showZeros="0" topLeftCell="D1" zoomScaleNormal="100" workbookViewId="0">
      <pane ySplit="3" topLeftCell="A4" activePane="bottomLeft" state="frozen"/>
      <selection activeCell="D1" sqref="D1"/>
      <selection pane="bottomLeft" activeCell="D2" sqref="D2:D3"/>
    </sheetView>
  </sheetViews>
  <sheetFormatPr defaultRowHeight="20.45" customHeight="1"/>
  <cols>
    <col min="1" max="1" width="5.77734375" style="2" hidden="1" customWidth="1"/>
    <col min="2" max="2" width="6.5546875" style="8" hidden="1" customWidth="1"/>
    <col min="3" max="3" width="13.6640625" style="8" hidden="1" customWidth="1"/>
    <col min="4" max="4" width="36.21875" style="8" customWidth="1"/>
    <col min="5" max="5" width="9.109375" style="2" hidden="1" customWidth="1"/>
    <col min="6" max="6" width="4.21875" style="12" customWidth="1"/>
    <col min="7" max="7" width="4.6640625" style="15" customWidth="1"/>
    <col min="8" max="8" width="13" style="15" customWidth="1"/>
    <col min="9" max="9" width="13.109375" style="15" customWidth="1"/>
    <col min="10" max="10" width="5.109375" style="15" hidden="1" customWidth="1"/>
    <col min="11" max="11" width="11.21875" style="15" bestFit="1" customWidth="1"/>
    <col min="12" max="12" width="11.5546875" style="15" customWidth="1"/>
    <col min="13" max="14" width="9.44140625" style="15" customWidth="1"/>
    <col min="15" max="15" width="8.77734375" style="15" hidden="1" customWidth="1"/>
    <col min="16" max="16" width="13.21875" style="15" customWidth="1"/>
    <col min="17" max="17" width="10.44140625" style="8" customWidth="1"/>
    <col min="18" max="16384" width="8.88671875" style="2"/>
  </cols>
  <sheetData>
    <row r="1" spans="1:27" ht="20.45" customHeight="1">
      <c r="A1" s="2" t="s">
        <v>316</v>
      </c>
      <c r="B1" s="8" t="s">
        <v>230</v>
      </c>
      <c r="D1" s="189" t="s">
        <v>468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AA1" s="2" t="s">
        <v>58</v>
      </c>
    </row>
    <row r="2" spans="1:27" s="9" customFormat="1" ht="20.45" customHeight="1">
      <c r="A2" s="191" t="s">
        <v>34</v>
      </c>
      <c r="B2" s="191" t="s">
        <v>20</v>
      </c>
      <c r="C2" s="191" t="s">
        <v>27</v>
      </c>
      <c r="D2" s="192" t="s">
        <v>37</v>
      </c>
      <c r="E2" s="193" t="s">
        <v>21</v>
      </c>
      <c r="F2" s="193" t="s">
        <v>0</v>
      </c>
      <c r="G2" s="188" t="s">
        <v>1</v>
      </c>
      <c r="H2" s="188" t="s">
        <v>22</v>
      </c>
      <c r="I2" s="188"/>
      <c r="J2" s="188" t="s">
        <v>23</v>
      </c>
      <c r="K2" s="188"/>
      <c r="L2" s="188"/>
      <c r="M2" s="188" t="s">
        <v>24</v>
      </c>
      <c r="N2" s="188"/>
      <c r="O2" s="26"/>
      <c r="P2" s="188" t="s">
        <v>28</v>
      </c>
      <c r="Q2" s="192" t="s">
        <v>26</v>
      </c>
    </row>
    <row r="3" spans="1:27" s="9" customFormat="1" ht="20.45" customHeight="1">
      <c r="A3" s="191"/>
      <c r="B3" s="191"/>
      <c r="C3" s="191"/>
      <c r="D3" s="192"/>
      <c r="E3" s="193"/>
      <c r="F3" s="193"/>
      <c r="G3" s="188"/>
      <c r="H3" s="26" t="s">
        <v>29</v>
      </c>
      <c r="I3" s="26" t="s">
        <v>30</v>
      </c>
      <c r="J3" s="26" t="s">
        <v>1</v>
      </c>
      <c r="K3" s="26" t="s">
        <v>29</v>
      </c>
      <c r="L3" s="26" t="s">
        <v>30</v>
      </c>
      <c r="M3" s="26" t="s">
        <v>31</v>
      </c>
      <c r="N3" s="26" t="s">
        <v>30</v>
      </c>
      <c r="O3" s="26" t="s">
        <v>32</v>
      </c>
      <c r="P3" s="188"/>
      <c r="Q3" s="192"/>
    </row>
    <row r="4" spans="1:27" ht="20.45" customHeight="1">
      <c r="B4" s="8" t="s">
        <v>229</v>
      </c>
      <c r="D4" s="185" t="s">
        <v>469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7"/>
    </row>
    <row r="5" spans="1:27" ht="20.45" customHeight="1">
      <c r="B5" s="8" t="s">
        <v>317</v>
      </c>
      <c r="D5" s="7" t="s">
        <v>318</v>
      </c>
      <c r="E5" s="10"/>
      <c r="F5" s="13" t="s">
        <v>166</v>
      </c>
      <c r="G5" s="17">
        <v>1</v>
      </c>
      <c r="H5" s="17"/>
      <c r="I5" s="17">
        <f>G5*H5</f>
        <v>0</v>
      </c>
      <c r="J5" s="17"/>
      <c r="K5" s="17">
        <f>총괄표!L81</f>
        <v>0</v>
      </c>
      <c r="L5" s="17">
        <f>G5*K5</f>
        <v>0</v>
      </c>
      <c r="M5" s="17">
        <f>총괄표!N81</f>
        <v>0</v>
      </c>
      <c r="N5" s="17">
        <f>G5*M5</f>
        <v>0</v>
      </c>
      <c r="O5" s="17" t="str">
        <f>IF((H5+K5+M5)=0, "", (H5+K5+M5))</f>
        <v/>
      </c>
      <c r="P5" s="17">
        <f>SUM(I5,L5,N5)</f>
        <v>0</v>
      </c>
      <c r="Q5" s="7" t="s">
        <v>2</v>
      </c>
    </row>
    <row r="6" spans="1:27" ht="20.45" customHeight="1">
      <c r="D6" s="7"/>
      <c r="E6" s="10"/>
      <c r="F6" s="13"/>
      <c r="G6" s="17"/>
      <c r="H6" s="17"/>
      <c r="I6" s="17"/>
      <c r="J6" s="17"/>
      <c r="K6" s="17"/>
      <c r="L6" s="17"/>
      <c r="M6" s="17"/>
      <c r="N6" s="17"/>
      <c r="O6" s="17"/>
      <c r="P6" s="17"/>
      <c r="Q6" s="7"/>
    </row>
    <row r="7" spans="1:27" ht="20.45" customHeight="1">
      <c r="D7" s="7"/>
      <c r="E7" s="10"/>
      <c r="F7" s="13"/>
      <c r="G7" s="17"/>
      <c r="H7" s="17"/>
      <c r="I7" s="17"/>
      <c r="J7" s="17"/>
      <c r="K7" s="17"/>
      <c r="L7" s="17"/>
      <c r="M7" s="17"/>
      <c r="N7" s="17"/>
      <c r="O7" s="17"/>
      <c r="P7" s="17"/>
      <c r="Q7" s="7"/>
    </row>
    <row r="8" spans="1:27" ht="20.45" customHeight="1">
      <c r="D8" s="7"/>
      <c r="E8" s="10"/>
      <c r="F8" s="13"/>
      <c r="G8" s="17"/>
      <c r="H8" s="17"/>
      <c r="I8" s="17"/>
      <c r="J8" s="17"/>
      <c r="K8" s="17"/>
      <c r="L8" s="17"/>
      <c r="M8" s="17"/>
      <c r="N8" s="17"/>
      <c r="O8" s="17"/>
      <c r="P8" s="17"/>
      <c r="Q8" s="7"/>
    </row>
    <row r="9" spans="1:27" ht="20.45" customHeight="1">
      <c r="D9" s="7"/>
      <c r="E9" s="10"/>
      <c r="F9" s="13"/>
      <c r="G9" s="17"/>
      <c r="H9" s="17"/>
      <c r="I9" s="17"/>
      <c r="J9" s="17"/>
      <c r="K9" s="17"/>
      <c r="L9" s="17"/>
      <c r="M9" s="17"/>
      <c r="N9" s="17"/>
      <c r="O9" s="17"/>
      <c r="P9" s="17"/>
      <c r="Q9" s="7"/>
    </row>
    <row r="10" spans="1:27" ht="20.45" customHeight="1">
      <c r="D10" s="7"/>
      <c r="E10" s="10"/>
      <c r="F10" s="13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7"/>
    </row>
    <row r="11" spans="1:27" ht="20.45" customHeight="1">
      <c r="D11" s="7"/>
      <c r="E11" s="10"/>
      <c r="F11" s="13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7"/>
    </row>
    <row r="12" spans="1:27" ht="20.45" customHeight="1">
      <c r="D12" s="7"/>
      <c r="E12" s="10"/>
      <c r="F12" s="13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7"/>
    </row>
    <row r="13" spans="1:27" ht="20.45" customHeight="1">
      <c r="D13" s="7"/>
      <c r="E13" s="10"/>
      <c r="F13" s="13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7"/>
    </row>
    <row r="14" spans="1:27" ht="20.45" customHeight="1">
      <c r="D14" s="7"/>
      <c r="E14" s="10"/>
      <c r="F14" s="13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7"/>
    </row>
    <row r="15" spans="1:27" ht="20.45" customHeight="1">
      <c r="D15" s="7"/>
      <c r="E15" s="10"/>
      <c r="F15" s="13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7"/>
    </row>
    <row r="16" spans="1:27" ht="20.45" customHeight="1">
      <c r="D16" s="7"/>
      <c r="E16" s="10"/>
      <c r="F16" s="13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7"/>
    </row>
    <row r="17" spans="2:17" ht="20.45" customHeight="1">
      <c r="D17" s="7"/>
      <c r="E17" s="10"/>
      <c r="F17" s="13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7"/>
    </row>
    <row r="18" spans="2:17" ht="20.45" customHeight="1">
      <c r="D18" s="7"/>
      <c r="E18" s="10"/>
      <c r="F18" s="13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7"/>
    </row>
    <row r="19" spans="2:17" ht="20.45" customHeight="1">
      <c r="D19" s="7"/>
      <c r="E19" s="10"/>
      <c r="F19" s="13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7"/>
    </row>
    <row r="20" spans="2:17" ht="20.45" customHeight="1">
      <c r="D20" s="7"/>
      <c r="E20" s="10"/>
      <c r="F20" s="13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7"/>
    </row>
    <row r="21" spans="2:17" ht="20.45" customHeight="1">
      <c r="D21" s="7"/>
      <c r="E21" s="10"/>
      <c r="F21" s="13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7"/>
    </row>
    <row r="22" spans="2:17" ht="20.45" customHeight="1">
      <c r="D22" s="7"/>
      <c r="E22" s="10"/>
      <c r="F22" s="13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7"/>
    </row>
    <row r="23" spans="2:17" ht="20.45" customHeight="1">
      <c r="D23" s="7"/>
      <c r="E23" s="10"/>
      <c r="F23" s="13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7"/>
    </row>
    <row r="24" spans="2:17" ht="20.45" customHeight="1">
      <c r="D24" s="7"/>
      <c r="E24" s="10"/>
      <c r="F24" s="13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7"/>
    </row>
    <row r="25" spans="2:17" ht="20.45" customHeight="1">
      <c r="D25" s="7"/>
      <c r="E25" s="10"/>
      <c r="F25" s="13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7"/>
    </row>
    <row r="26" spans="2:17" ht="20.45" customHeight="1">
      <c r="D26" s="7"/>
      <c r="E26" s="10"/>
      <c r="F26" s="13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7"/>
    </row>
    <row r="27" spans="2:17" ht="20.45" customHeight="1">
      <c r="D27" s="7"/>
      <c r="E27" s="10"/>
      <c r="F27" s="13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7"/>
    </row>
    <row r="28" spans="2:17" ht="20.45" customHeight="1">
      <c r="D28" s="7"/>
      <c r="E28" s="10"/>
      <c r="F28" s="13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7"/>
    </row>
    <row r="29" spans="2:17" ht="20.45" customHeight="1">
      <c r="C29" s="8" t="s">
        <v>319</v>
      </c>
      <c r="D29" s="7" t="s">
        <v>300</v>
      </c>
      <c r="E29" s="10"/>
      <c r="F29" s="13"/>
      <c r="G29" s="17"/>
      <c r="H29" s="17"/>
      <c r="I29" s="17">
        <f>TRUNC(SUM(I4:I28))</f>
        <v>0</v>
      </c>
      <c r="J29" s="17"/>
      <c r="K29" s="17"/>
      <c r="L29" s="17">
        <f>TRUNC(SUM(L4:L28))</f>
        <v>0</v>
      </c>
      <c r="M29" s="17"/>
      <c r="N29" s="17">
        <f>TRUNC(SUM(N4:N28))</f>
        <v>0</v>
      </c>
      <c r="O29" s="17" t="str">
        <f>IF((H29+K29+M29)=0, "", (H29+K29+M29))</f>
        <v/>
      </c>
      <c r="P29" s="17">
        <f>TRUNC(SUM(P4:P28))</f>
        <v>0</v>
      </c>
      <c r="Q29" s="7"/>
    </row>
    <row r="30" spans="2:17" ht="20.45" customHeight="1">
      <c r="B30" s="8" t="s">
        <v>229</v>
      </c>
      <c r="D30" s="185" t="s">
        <v>469</v>
      </c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7"/>
    </row>
    <row r="31" spans="2:17" ht="20.45" customHeight="1">
      <c r="B31" s="8" t="s">
        <v>320</v>
      </c>
      <c r="D31" s="7" t="s">
        <v>321</v>
      </c>
      <c r="E31" s="10"/>
      <c r="F31" s="13" t="s">
        <v>166</v>
      </c>
      <c r="G31" s="17">
        <v>1</v>
      </c>
      <c r="H31" s="17"/>
      <c r="I31" s="17">
        <f>G31*H31</f>
        <v>0</v>
      </c>
      <c r="J31" s="17"/>
      <c r="K31" s="17">
        <f>총괄표!L107</f>
        <v>0</v>
      </c>
      <c r="L31" s="17">
        <f>G31*K31</f>
        <v>0</v>
      </c>
      <c r="M31" s="17">
        <f>총괄표!N107</f>
        <v>0</v>
      </c>
      <c r="N31" s="17">
        <f>G31*M31</f>
        <v>0</v>
      </c>
      <c r="O31" s="17" t="str">
        <f>IF((H31+K31+M31)=0, "", (H31+K31+M31))</f>
        <v/>
      </c>
      <c r="P31" s="17">
        <f>SUM(I31,L31,N31)</f>
        <v>0</v>
      </c>
      <c r="Q31" s="7"/>
    </row>
    <row r="32" spans="2:17" ht="20.45" customHeight="1">
      <c r="D32" s="7"/>
      <c r="E32" s="10"/>
      <c r="F32" s="13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7"/>
    </row>
    <row r="33" spans="4:17" ht="20.45" customHeight="1">
      <c r="D33" s="7"/>
      <c r="E33" s="10"/>
      <c r="F33" s="13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7"/>
    </row>
    <row r="34" spans="4:17" ht="20.45" customHeight="1">
      <c r="D34" s="7"/>
      <c r="E34" s="10"/>
      <c r="F34" s="13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7"/>
    </row>
    <row r="35" spans="4:17" ht="20.45" customHeight="1">
      <c r="D35" s="7"/>
      <c r="E35" s="10"/>
      <c r="F35" s="13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7"/>
    </row>
    <row r="36" spans="4:17" ht="20.45" customHeight="1">
      <c r="D36" s="7"/>
      <c r="E36" s="10"/>
      <c r="F36" s="13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7"/>
    </row>
    <row r="37" spans="4:17" ht="20.45" customHeight="1">
      <c r="D37" s="7"/>
      <c r="E37" s="10"/>
      <c r="F37" s="13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7"/>
    </row>
    <row r="38" spans="4:17" ht="20.45" customHeight="1">
      <c r="D38" s="7"/>
      <c r="E38" s="10"/>
      <c r="F38" s="13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7"/>
    </row>
    <row r="39" spans="4:17" ht="20.45" customHeight="1">
      <c r="D39" s="7"/>
      <c r="E39" s="10"/>
      <c r="F39" s="13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7"/>
    </row>
    <row r="40" spans="4:17" ht="20.45" customHeight="1">
      <c r="D40" s="7"/>
      <c r="E40" s="10"/>
      <c r="F40" s="13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7"/>
    </row>
    <row r="41" spans="4:17" ht="20.45" customHeight="1">
      <c r="D41" s="7"/>
      <c r="E41" s="10"/>
      <c r="F41" s="13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7"/>
    </row>
    <row r="42" spans="4:17" ht="20.45" customHeight="1">
      <c r="D42" s="7"/>
      <c r="E42" s="10"/>
      <c r="F42" s="13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7"/>
    </row>
    <row r="43" spans="4:17" ht="20.45" customHeight="1">
      <c r="D43" s="7"/>
      <c r="E43" s="10"/>
      <c r="F43" s="13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7"/>
    </row>
    <row r="44" spans="4:17" ht="20.45" customHeight="1">
      <c r="D44" s="7"/>
      <c r="E44" s="10"/>
      <c r="F44" s="13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7"/>
    </row>
    <row r="45" spans="4:17" ht="20.45" customHeight="1">
      <c r="D45" s="7"/>
      <c r="E45" s="10"/>
      <c r="F45" s="13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7"/>
    </row>
    <row r="46" spans="4:17" ht="20.45" customHeight="1">
      <c r="D46" s="7"/>
      <c r="E46" s="10"/>
      <c r="F46" s="13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7"/>
    </row>
    <row r="47" spans="4:17" ht="20.45" customHeight="1">
      <c r="D47" s="7"/>
      <c r="E47" s="10"/>
      <c r="F47" s="13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7"/>
    </row>
    <row r="48" spans="4:17" ht="20.45" customHeight="1">
      <c r="D48" s="7"/>
      <c r="E48" s="10"/>
      <c r="F48" s="13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7"/>
    </row>
    <row r="49" spans="2:17" ht="20.45" customHeight="1">
      <c r="D49" s="7"/>
      <c r="E49" s="10"/>
      <c r="F49" s="13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7"/>
    </row>
    <row r="50" spans="2:17" ht="20.45" customHeight="1">
      <c r="D50" s="7"/>
      <c r="E50" s="10"/>
      <c r="F50" s="13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7"/>
    </row>
    <row r="51" spans="2:17" ht="20.45" customHeight="1">
      <c r="D51" s="7"/>
      <c r="E51" s="10"/>
      <c r="F51" s="13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7"/>
    </row>
    <row r="52" spans="2:17" ht="20.45" customHeight="1">
      <c r="D52" s="7"/>
      <c r="E52" s="10"/>
      <c r="F52" s="13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7"/>
    </row>
    <row r="53" spans="2:17" ht="20.45" customHeight="1">
      <c r="D53" s="7"/>
      <c r="E53" s="10"/>
      <c r="F53" s="13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7"/>
    </row>
    <row r="54" spans="2:17" ht="20.45" customHeight="1">
      <c r="D54" s="7"/>
      <c r="E54" s="10"/>
      <c r="F54" s="13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7"/>
    </row>
    <row r="55" spans="2:17" ht="20.45" customHeight="1">
      <c r="C55" s="8" t="s">
        <v>319</v>
      </c>
      <c r="D55" s="7" t="s">
        <v>300</v>
      </c>
      <c r="E55" s="10"/>
      <c r="F55" s="13"/>
      <c r="G55" s="17"/>
      <c r="H55" s="17"/>
      <c r="I55" s="17">
        <f>TRUNC(SUM(I30:I54))</f>
        <v>0</v>
      </c>
      <c r="J55" s="17"/>
      <c r="K55" s="17"/>
      <c r="L55" s="17">
        <f>TRUNC(SUM(L30:L54))</f>
        <v>0</v>
      </c>
      <c r="M55" s="17"/>
      <c r="N55" s="17">
        <f>TRUNC(SUM(N30:N54))</f>
        <v>0</v>
      </c>
      <c r="O55" s="17" t="str">
        <f>IF((H55+K55+M55)=0, "", (H55+K55+M55))</f>
        <v/>
      </c>
      <c r="P55" s="17">
        <f>TRUNC(SUM(P30:P54))</f>
        <v>0</v>
      </c>
      <c r="Q55" s="7"/>
    </row>
    <row r="56" spans="2:17" ht="20.45" customHeight="1">
      <c r="B56" s="8" t="s">
        <v>229</v>
      </c>
      <c r="D56" s="185" t="s">
        <v>318</v>
      </c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7"/>
    </row>
    <row r="57" spans="2:17" ht="20.45" customHeight="1">
      <c r="B57" s="8" t="s">
        <v>302</v>
      </c>
      <c r="D57" s="7" t="s">
        <v>63</v>
      </c>
      <c r="E57" s="10"/>
      <c r="F57" s="13" t="s">
        <v>166</v>
      </c>
      <c r="G57" s="17">
        <v>1</v>
      </c>
      <c r="H57" s="17">
        <f>내역서!I29</f>
        <v>0</v>
      </c>
      <c r="I57" s="17">
        <f t="shared" ref="I57:I62" si="0">G57*H57</f>
        <v>0</v>
      </c>
      <c r="J57" s="17"/>
      <c r="K57" s="17">
        <f>내역서!L29</f>
        <v>0</v>
      </c>
      <c r="L57" s="17">
        <f t="shared" ref="L57:L62" si="1">G57*K57</f>
        <v>0</v>
      </c>
      <c r="M57" s="17">
        <f>내역서!N29</f>
        <v>0</v>
      </c>
      <c r="N57" s="17">
        <f t="shared" ref="N57:N62" si="2">G57*M57</f>
        <v>0</v>
      </c>
      <c r="O57" s="17" t="str">
        <f t="shared" ref="O57:O62" si="3">IF((H57+K57+M57)=0, "", (H57+K57+M57))</f>
        <v/>
      </c>
      <c r="P57" s="17">
        <f t="shared" ref="P57:P62" si="4">SUM(I57,L57,N57)</f>
        <v>0</v>
      </c>
      <c r="Q57" s="7"/>
    </row>
    <row r="58" spans="2:17" ht="20.45" customHeight="1">
      <c r="B58" s="8" t="s">
        <v>303</v>
      </c>
      <c r="D58" s="7" t="s">
        <v>64</v>
      </c>
      <c r="E58" s="10"/>
      <c r="F58" s="13" t="s">
        <v>166</v>
      </c>
      <c r="G58" s="17">
        <v>1</v>
      </c>
      <c r="H58" s="17"/>
      <c r="I58" s="17">
        <f t="shared" si="0"/>
        <v>0</v>
      </c>
      <c r="J58" s="17"/>
      <c r="K58" s="17">
        <f>내역서!L81</f>
        <v>0</v>
      </c>
      <c r="L58" s="17">
        <f t="shared" si="1"/>
        <v>0</v>
      </c>
      <c r="M58" s="17">
        <f>내역서!N81</f>
        <v>0</v>
      </c>
      <c r="N58" s="17">
        <f t="shared" si="2"/>
        <v>0</v>
      </c>
      <c r="O58" s="17" t="str">
        <f t="shared" si="3"/>
        <v/>
      </c>
      <c r="P58" s="17">
        <f t="shared" si="4"/>
        <v>0</v>
      </c>
      <c r="Q58" s="7"/>
    </row>
    <row r="59" spans="2:17" ht="20.45" customHeight="1">
      <c r="B59" s="8" t="s">
        <v>304</v>
      </c>
      <c r="D59" s="7" t="s">
        <v>65</v>
      </c>
      <c r="E59" s="10"/>
      <c r="F59" s="13" t="s">
        <v>166</v>
      </c>
      <c r="G59" s="17">
        <v>1</v>
      </c>
      <c r="H59" s="17"/>
      <c r="I59" s="17">
        <f t="shared" si="0"/>
        <v>0</v>
      </c>
      <c r="J59" s="17"/>
      <c r="K59" s="17">
        <f>내역서!L107</f>
        <v>0</v>
      </c>
      <c r="L59" s="17">
        <f t="shared" si="1"/>
        <v>0</v>
      </c>
      <c r="M59" s="17">
        <f>내역서!N107</f>
        <v>0</v>
      </c>
      <c r="N59" s="17">
        <f t="shared" si="2"/>
        <v>0</v>
      </c>
      <c r="O59" s="17" t="str">
        <f t="shared" si="3"/>
        <v/>
      </c>
      <c r="P59" s="17">
        <f t="shared" si="4"/>
        <v>0</v>
      </c>
      <c r="Q59" s="7"/>
    </row>
    <row r="60" spans="2:17" ht="20.45" customHeight="1">
      <c r="B60" s="8" t="s">
        <v>305</v>
      </c>
      <c r="D60" s="7" t="s">
        <v>66</v>
      </c>
      <c r="E60" s="10"/>
      <c r="F60" s="13" t="s">
        <v>166</v>
      </c>
      <c r="G60" s="17">
        <v>1</v>
      </c>
      <c r="H60" s="17"/>
      <c r="I60" s="17">
        <f t="shared" si="0"/>
        <v>0</v>
      </c>
      <c r="J60" s="17"/>
      <c r="K60" s="17">
        <f>내역서!L133</f>
        <v>0</v>
      </c>
      <c r="L60" s="17">
        <f t="shared" si="1"/>
        <v>0</v>
      </c>
      <c r="M60" s="17">
        <f>내역서!N133</f>
        <v>0</v>
      </c>
      <c r="N60" s="17">
        <f t="shared" si="2"/>
        <v>0</v>
      </c>
      <c r="O60" s="17" t="str">
        <f t="shared" si="3"/>
        <v/>
      </c>
      <c r="P60" s="17">
        <f t="shared" si="4"/>
        <v>0</v>
      </c>
      <c r="Q60" s="7"/>
    </row>
    <row r="61" spans="2:17" ht="20.45" customHeight="1">
      <c r="B61" s="8" t="s">
        <v>306</v>
      </c>
      <c r="D61" s="7" t="s">
        <v>67</v>
      </c>
      <c r="E61" s="10"/>
      <c r="F61" s="13" t="s">
        <v>166</v>
      </c>
      <c r="G61" s="17">
        <v>1</v>
      </c>
      <c r="H61" s="17"/>
      <c r="I61" s="17">
        <f t="shared" si="0"/>
        <v>0</v>
      </c>
      <c r="J61" s="17"/>
      <c r="K61" s="17">
        <f>내역서!L159</f>
        <v>0</v>
      </c>
      <c r="L61" s="17">
        <f t="shared" si="1"/>
        <v>0</v>
      </c>
      <c r="M61" s="17">
        <f>내역서!N159</f>
        <v>0</v>
      </c>
      <c r="N61" s="17">
        <f t="shared" si="2"/>
        <v>0</v>
      </c>
      <c r="O61" s="17" t="str">
        <f t="shared" si="3"/>
        <v/>
      </c>
      <c r="P61" s="17">
        <f t="shared" si="4"/>
        <v>0</v>
      </c>
      <c r="Q61" s="7"/>
    </row>
    <row r="62" spans="2:17" ht="20.45" customHeight="1">
      <c r="B62" s="8" t="s">
        <v>307</v>
      </c>
      <c r="D62" s="7" t="s">
        <v>68</v>
      </c>
      <c r="E62" s="10"/>
      <c r="F62" s="13" t="s">
        <v>166</v>
      </c>
      <c r="G62" s="17">
        <v>1</v>
      </c>
      <c r="H62" s="17">
        <f>내역서!I185</f>
        <v>0</v>
      </c>
      <c r="I62" s="17">
        <f t="shared" si="0"/>
        <v>0</v>
      </c>
      <c r="J62" s="17"/>
      <c r="K62" s="17">
        <f>내역서!L185</f>
        <v>0</v>
      </c>
      <c r="L62" s="17">
        <f t="shared" si="1"/>
        <v>0</v>
      </c>
      <c r="M62" s="17">
        <f>내역서!N185</f>
        <v>0</v>
      </c>
      <c r="N62" s="17">
        <f t="shared" si="2"/>
        <v>0</v>
      </c>
      <c r="O62" s="17" t="str">
        <f t="shared" si="3"/>
        <v/>
      </c>
      <c r="P62" s="17">
        <f t="shared" si="4"/>
        <v>0</v>
      </c>
      <c r="Q62" s="7"/>
    </row>
    <row r="63" spans="2:17" ht="20.45" customHeight="1">
      <c r="D63" s="7"/>
      <c r="E63" s="10"/>
      <c r="F63" s="13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7"/>
    </row>
    <row r="64" spans="2:17" ht="20.45" customHeight="1">
      <c r="D64" s="7"/>
      <c r="E64" s="10"/>
      <c r="F64" s="13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7"/>
    </row>
    <row r="65" spans="4:17" ht="20.45" customHeight="1">
      <c r="D65" s="7"/>
      <c r="E65" s="10"/>
      <c r="F65" s="13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7"/>
    </row>
    <row r="66" spans="4:17" ht="20.45" customHeight="1">
      <c r="D66" s="7"/>
      <c r="E66" s="10"/>
      <c r="F66" s="13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7"/>
    </row>
    <row r="67" spans="4:17" ht="20.45" customHeight="1">
      <c r="D67" s="7"/>
      <c r="E67" s="10"/>
      <c r="F67" s="13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7"/>
    </row>
    <row r="68" spans="4:17" ht="20.45" customHeight="1">
      <c r="D68" s="7"/>
      <c r="E68" s="10"/>
      <c r="F68" s="13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7"/>
    </row>
    <row r="69" spans="4:17" ht="20.45" customHeight="1">
      <c r="D69" s="7"/>
      <c r="E69" s="10"/>
      <c r="F69" s="13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7"/>
    </row>
    <row r="70" spans="4:17" ht="20.45" customHeight="1">
      <c r="D70" s="7"/>
      <c r="E70" s="10"/>
      <c r="F70" s="13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7"/>
    </row>
    <row r="71" spans="4:17" ht="20.45" customHeight="1">
      <c r="D71" s="7"/>
      <c r="E71" s="10"/>
      <c r="F71" s="13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7"/>
    </row>
    <row r="72" spans="4:17" ht="20.45" customHeight="1">
      <c r="D72" s="7"/>
      <c r="E72" s="10"/>
      <c r="F72" s="13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7"/>
    </row>
    <row r="73" spans="4:17" ht="20.45" customHeight="1">
      <c r="D73" s="7"/>
      <c r="E73" s="10"/>
      <c r="F73" s="13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7"/>
    </row>
    <row r="74" spans="4:17" ht="20.45" customHeight="1">
      <c r="D74" s="7"/>
      <c r="E74" s="10"/>
      <c r="F74" s="13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7"/>
    </row>
    <row r="75" spans="4:17" ht="20.45" customHeight="1">
      <c r="D75" s="7"/>
      <c r="E75" s="10"/>
      <c r="F75" s="13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7"/>
    </row>
    <row r="76" spans="4:17" ht="20.45" customHeight="1">
      <c r="D76" s="7"/>
      <c r="E76" s="10"/>
      <c r="F76" s="13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7"/>
    </row>
    <row r="77" spans="4:17" ht="20.45" customHeight="1">
      <c r="D77" s="7"/>
      <c r="E77" s="10"/>
      <c r="F77" s="13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7"/>
    </row>
    <row r="78" spans="4:17" ht="20.45" customHeight="1">
      <c r="D78" s="7"/>
      <c r="E78" s="10"/>
      <c r="F78" s="13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7"/>
    </row>
    <row r="79" spans="4:17" ht="20.45" customHeight="1">
      <c r="D79" s="7"/>
      <c r="E79" s="10"/>
      <c r="F79" s="13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7"/>
    </row>
    <row r="80" spans="4:17" ht="20.45" customHeight="1">
      <c r="D80" s="7"/>
      <c r="E80" s="10"/>
      <c r="F80" s="13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7"/>
    </row>
    <row r="81" spans="2:17" ht="20.45" customHeight="1">
      <c r="B81" s="8" t="s">
        <v>317</v>
      </c>
      <c r="C81" s="8" t="s">
        <v>319</v>
      </c>
      <c r="D81" s="7" t="s">
        <v>300</v>
      </c>
      <c r="E81" s="10"/>
      <c r="F81" s="13"/>
      <c r="G81" s="17"/>
      <c r="H81" s="17"/>
      <c r="I81" s="17">
        <f>TRUNC(SUM(I56:I80))</f>
        <v>0</v>
      </c>
      <c r="J81" s="17"/>
      <c r="K81" s="17"/>
      <c r="L81" s="17">
        <f>TRUNC(SUM(L56:L80))</f>
        <v>0</v>
      </c>
      <c r="M81" s="17"/>
      <c r="N81" s="17">
        <f>TRUNC(SUM(N56:N80))</f>
        <v>0</v>
      </c>
      <c r="O81" s="17" t="str">
        <f>IF((H81+K81+M81)=0, "", (H81+K81+M81))</f>
        <v/>
      </c>
      <c r="P81" s="17">
        <f>TRUNC(SUM(P56:P80))</f>
        <v>0</v>
      </c>
      <c r="Q81" s="7"/>
    </row>
    <row r="82" spans="2:17" ht="20.45" customHeight="1">
      <c r="B82" s="8" t="s">
        <v>229</v>
      </c>
      <c r="D82" s="185" t="s">
        <v>321</v>
      </c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7"/>
    </row>
    <row r="83" spans="2:17" ht="20.45" customHeight="1">
      <c r="B83" s="8" t="s">
        <v>308</v>
      </c>
      <c r="D83" s="7" t="s">
        <v>69</v>
      </c>
      <c r="E83" s="10"/>
      <c r="F83" s="13" t="s">
        <v>166</v>
      </c>
      <c r="G83" s="17">
        <v>1</v>
      </c>
      <c r="H83" s="17"/>
      <c r="I83" s="17">
        <f>G83*H83</f>
        <v>0</v>
      </c>
      <c r="J83" s="17"/>
      <c r="K83" s="17">
        <f>내역서!L211</f>
        <v>0</v>
      </c>
      <c r="L83" s="17">
        <f>G83*K83</f>
        <v>0</v>
      </c>
      <c r="M83" s="17">
        <f>내역서!N211</f>
        <v>0</v>
      </c>
      <c r="N83" s="17">
        <f>G83*M83</f>
        <v>0</v>
      </c>
      <c r="O83" s="17" t="str">
        <f>IF((H83+K83+M83)=0, "", (H83+K83+M83))</f>
        <v/>
      </c>
      <c r="P83" s="17">
        <f>SUM(I83,L83,N83)</f>
        <v>0</v>
      </c>
      <c r="Q83" s="7"/>
    </row>
    <row r="84" spans="2:17" ht="20.45" customHeight="1">
      <c r="D84" s="7"/>
      <c r="E84" s="10"/>
      <c r="F84" s="13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7"/>
    </row>
    <row r="85" spans="2:17" ht="20.45" customHeight="1">
      <c r="D85" s="7"/>
      <c r="E85" s="10"/>
      <c r="F85" s="13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7"/>
    </row>
    <row r="86" spans="2:17" ht="20.45" customHeight="1">
      <c r="D86" s="7"/>
      <c r="E86" s="10"/>
      <c r="F86" s="13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7"/>
    </row>
    <row r="87" spans="2:17" ht="20.45" customHeight="1">
      <c r="D87" s="7"/>
      <c r="E87" s="10"/>
      <c r="F87" s="13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7"/>
    </row>
    <row r="88" spans="2:17" ht="20.45" customHeight="1">
      <c r="D88" s="7"/>
      <c r="E88" s="10"/>
      <c r="F88" s="13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7"/>
    </row>
    <row r="89" spans="2:17" ht="20.45" customHeight="1">
      <c r="D89" s="7"/>
      <c r="E89" s="10"/>
      <c r="F89" s="13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7"/>
    </row>
    <row r="90" spans="2:17" ht="20.45" customHeight="1">
      <c r="D90" s="7"/>
      <c r="E90" s="10"/>
      <c r="F90" s="13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7"/>
    </row>
    <row r="91" spans="2:17" ht="20.45" customHeight="1">
      <c r="D91" s="7"/>
      <c r="E91" s="10"/>
      <c r="F91" s="13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7"/>
    </row>
    <row r="92" spans="2:17" ht="20.45" customHeight="1">
      <c r="D92" s="7"/>
      <c r="E92" s="10"/>
      <c r="F92" s="13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7"/>
    </row>
    <row r="93" spans="2:17" ht="20.45" customHeight="1">
      <c r="D93" s="7"/>
      <c r="E93" s="10"/>
      <c r="F93" s="13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7"/>
    </row>
    <row r="94" spans="2:17" ht="20.45" customHeight="1">
      <c r="D94" s="7"/>
      <c r="E94" s="10"/>
      <c r="F94" s="13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7"/>
    </row>
    <row r="95" spans="2:17" ht="20.45" customHeight="1">
      <c r="D95" s="7"/>
      <c r="E95" s="10"/>
      <c r="F95" s="13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7"/>
    </row>
    <row r="96" spans="2:17" ht="20.45" customHeight="1">
      <c r="D96" s="7"/>
      <c r="E96" s="10"/>
      <c r="F96" s="13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7"/>
    </row>
    <row r="97" spans="2:17" ht="20.45" customHeight="1">
      <c r="D97" s="7"/>
      <c r="E97" s="10"/>
      <c r="F97" s="13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7"/>
    </row>
    <row r="98" spans="2:17" ht="20.45" customHeight="1">
      <c r="D98" s="7"/>
      <c r="E98" s="10"/>
      <c r="F98" s="13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7"/>
    </row>
    <row r="99" spans="2:17" ht="20.45" customHeight="1">
      <c r="D99" s="7"/>
      <c r="E99" s="10"/>
      <c r="F99" s="13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7"/>
    </row>
    <row r="100" spans="2:17" ht="20.45" customHeight="1">
      <c r="D100" s="7"/>
      <c r="E100" s="10"/>
      <c r="F100" s="13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7"/>
    </row>
    <row r="101" spans="2:17" ht="20.45" customHeight="1">
      <c r="D101" s="7"/>
      <c r="E101" s="10"/>
      <c r="F101" s="13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7"/>
    </row>
    <row r="102" spans="2:17" ht="20.45" customHeight="1">
      <c r="D102" s="7"/>
      <c r="E102" s="10"/>
      <c r="F102" s="13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7"/>
    </row>
    <row r="103" spans="2:17" ht="20.45" customHeight="1">
      <c r="D103" s="7"/>
      <c r="E103" s="10"/>
      <c r="F103" s="13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7"/>
    </row>
    <row r="104" spans="2:17" ht="20.45" customHeight="1">
      <c r="D104" s="7"/>
      <c r="E104" s="10"/>
      <c r="F104" s="13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7"/>
    </row>
    <row r="105" spans="2:17" ht="20.45" customHeight="1">
      <c r="D105" s="7"/>
      <c r="E105" s="10"/>
      <c r="F105" s="13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7"/>
    </row>
    <row r="106" spans="2:17" ht="20.45" customHeight="1">
      <c r="D106" s="7"/>
      <c r="E106" s="10"/>
      <c r="F106" s="13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7"/>
    </row>
    <row r="107" spans="2:17" ht="20.45" customHeight="1">
      <c r="B107" s="8" t="s">
        <v>320</v>
      </c>
      <c r="C107" s="8" t="s">
        <v>319</v>
      </c>
      <c r="D107" s="7" t="s">
        <v>300</v>
      </c>
      <c r="E107" s="10"/>
      <c r="F107" s="13"/>
      <c r="G107" s="17"/>
      <c r="H107" s="17"/>
      <c r="I107" s="17">
        <f>TRUNC(SUM(I82:I106))</f>
        <v>0</v>
      </c>
      <c r="J107" s="17"/>
      <c r="K107" s="17"/>
      <c r="L107" s="17">
        <f>TRUNC(SUM(L82:L106))</f>
        <v>0</v>
      </c>
      <c r="M107" s="17"/>
      <c r="N107" s="17">
        <f>TRUNC(SUM(N82:N106))</f>
        <v>0</v>
      </c>
      <c r="O107" s="17" t="str">
        <f>IF((H107+K107+M107)=0, "", (H107+K107+M107))</f>
        <v/>
      </c>
      <c r="P107" s="17">
        <f>TRUNC(SUM(P82:P106))</f>
        <v>0</v>
      </c>
      <c r="Q107" s="7"/>
    </row>
  </sheetData>
  <mergeCells count="17">
    <mergeCell ref="D1:Q1"/>
    <mergeCell ref="A2:A3"/>
    <mergeCell ref="Q2:Q3"/>
    <mergeCell ref="B2:B3"/>
    <mergeCell ref="C2:C3"/>
    <mergeCell ref="E2:E3"/>
    <mergeCell ref="F2:F3"/>
    <mergeCell ref="G2:G3"/>
    <mergeCell ref="H2:I2"/>
    <mergeCell ref="P2:P3"/>
    <mergeCell ref="D2:D3"/>
    <mergeCell ref="D4:Q4"/>
    <mergeCell ref="D30:Q30"/>
    <mergeCell ref="D56:Q56"/>
    <mergeCell ref="D82:Q82"/>
    <mergeCell ref="J2:L2"/>
    <mergeCell ref="M2:N2"/>
  </mergeCells>
  <phoneticPr fontId="2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1"/>
  <sheetViews>
    <sheetView showZeros="0" topLeftCell="D1" workbookViewId="0">
      <pane ySplit="3" topLeftCell="A4" activePane="bottomLeft" state="frozen"/>
      <selection activeCell="D4" sqref="D4:Q4"/>
      <selection pane="bottomLeft" activeCell="D4" sqref="D4:Q4"/>
    </sheetView>
  </sheetViews>
  <sheetFormatPr defaultRowHeight="23.1" customHeight="1"/>
  <cols>
    <col min="1" max="1" width="12.109375" style="8" hidden="1" customWidth="1"/>
    <col min="2" max="2" width="17.44140625" style="8" hidden="1" customWidth="1"/>
    <col min="3" max="3" width="20.6640625" style="8" hidden="1" customWidth="1"/>
    <col min="4" max="4" width="24.33203125" style="8" customWidth="1"/>
    <col min="5" max="5" width="25.33203125" style="8" customWidth="1"/>
    <col min="6" max="6" width="4.21875" style="12" customWidth="1"/>
    <col min="7" max="7" width="10" style="2" customWidth="1"/>
    <col min="8" max="8" width="13" style="15" customWidth="1"/>
    <col min="9" max="9" width="13.21875" style="15" customWidth="1"/>
    <col min="10" max="10" width="5.5546875" style="15" hidden="1" customWidth="1"/>
    <col min="11" max="11" width="10.44140625" style="15" customWidth="1"/>
    <col min="12" max="12" width="11.77734375" style="15" customWidth="1"/>
    <col min="13" max="13" width="8.44140625" style="15" customWidth="1"/>
    <col min="14" max="14" width="9.109375" style="15" customWidth="1"/>
    <col min="15" max="15" width="6" style="15" hidden="1" customWidth="1"/>
    <col min="16" max="16" width="13" style="15" customWidth="1"/>
    <col min="17" max="17" width="21" style="8" bestFit="1" customWidth="1"/>
    <col min="18" max="26" width="8.88671875" style="2"/>
    <col min="27" max="31" width="11.77734375" style="15" customWidth="1"/>
    <col min="32" max="16384" width="8.88671875" style="2"/>
  </cols>
  <sheetData>
    <row r="1" spans="1:31" ht="23.1" customHeight="1">
      <c r="A1" s="8" t="s">
        <v>316</v>
      </c>
      <c r="B1" s="8" t="s">
        <v>301</v>
      </c>
      <c r="D1" s="195" t="s">
        <v>468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W1" s="194"/>
      <c r="X1" s="194"/>
      <c r="Y1" s="194"/>
      <c r="Z1" s="12"/>
      <c r="AA1" s="12"/>
      <c r="AB1" s="12"/>
      <c r="AC1" s="12"/>
      <c r="AD1" s="12"/>
      <c r="AE1" s="12"/>
    </row>
    <row r="2" spans="1:31" s="9" customFormat="1" ht="23.1" customHeight="1">
      <c r="A2" s="191" t="s">
        <v>33</v>
      </c>
      <c r="B2" s="191" t="s">
        <v>20</v>
      </c>
      <c r="C2" s="191" t="s">
        <v>19</v>
      </c>
      <c r="D2" s="192" t="s">
        <v>38</v>
      </c>
      <c r="E2" s="192" t="s">
        <v>39</v>
      </c>
      <c r="F2" s="193" t="s">
        <v>0</v>
      </c>
      <c r="G2" s="193" t="s">
        <v>1</v>
      </c>
      <c r="H2" s="188" t="s">
        <v>22</v>
      </c>
      <c r="I2" s="188"/>
      <c r="J2" s="188" t="s">
        <v>23</v>
      </c>
      <c r="K2" s="188"/>
      <c r="L2" s="188"/>
      <c r="M2" s="188" t="s">
        <v>24</v>
      </c>
      <c r="N2" s="188"/>
      <c r="O2" s="26"/>
      <c r="P2" s="188" t="s">
        <v>28</v>
      </c>
      <c r="Q2" s="192" t="s">
        <v>26</v>
      </c>
      <c r="AA2" s="18"/>
      <c r="AB2" s="18"/>
      <c r="AC2" s="18"/>
      <c r="AD2" s="18"/>
      <c r="AE2" s="18"/>
    </row>
    <row r="3" spans="1:31" s="9" customFormat="1" ht="23.1" customHeight="1">
      <c r="A3" s="191"/>
      <c r="B3" s="191"/>
      <c r="C3" s="191"/>
      <c r="D3" s="192"/>
      <c r="E3" s="192"/>
      <c r="F3" s="193"/>
      <c r="G3" s="193"/>
      <c r="H3" s="26" t="s">
        <v>29</v>
      </c>
      <c r="I3" s="26" t="s">
        <v>30</v>
      </c>
      <c r="J3" s="26" t="s">
        <v>1</v>
      </c>
      <c r="K3" s="26" t="s">
        <v>29</v>
      </c>
      <c r="L3" s="26" t="s">
        <v>30</v>
      </c>
      <c r="M3" s="26" t="s">
        <v>31</v>
      </c>
      <c r="N3" s="26" t="s">
        <v>30</v>
      </c>
      <c r="O3" s="26" t="s">
        <v>32</v>
      </c>
      <c r="P3" s="188"/>
      <c r="Q3" s="192"/>
      <c r="W3" s="2"/>
      <c r="X3" s="2"/>
      <c r="Y3" s="2"/>
      <c r="Z3" s="2"/>
      <c r="AA3" s="15"/>
      <c r="AB3" s="15"/>
      <c r="AC3" s="15"/>
      <c r="AD3" s="15"/>
      <c r="AE3" s="15"/>
    </row>
    <row r="4" spans="1:31" ht="23.1" customHeight="1">
      <c r="B4" s="8" t="s">
        <v>229</v>
      </c>
      <c r="D4" s="185" t="s">
        <v>309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7"/>
    </row>
    <row r="5" spans="1:31" ht="23.1" customHeight="1">
      <c r="A5" s="8" t="s">
        <v>237</v>
      </c>
      <c r="B5" s="8" t="s">
        <v>302</v>
      </c>
      <c r="C5" s="8" t="s">
        <v>238</v>
      </c>
      <c r="D5" s="7" t="s">
        <v>71</v>
      </c>
      <c r="E5" s="7" t="s">
        <v>88</v>
      </c>
      <c r="F5" s="13" t="s">
        <v>82</v>
      </c>
      <c r="G5" s="10">
        <v>17</v>
      </c>
      <c r="H5" s="17"/>
      <c r="I5" s="27">
        <f t="shared" ref="I5:I12" si="0">TRUNC(G5*H5)</f>
        <v>0</v>
      </c>
      <c r="J5" s="17">
        <v>17</v>
      </c>
      <c r="K5" s="17"/>
      <c r="L5" s="27">
        <f t="shared" ref="L5:L12" si="1">TRUNC(G5*K5)</f>
        <v>0</v>
      </c>
      <c r="M5" s="17"/>
      <c r="N5" s="27">
        <f t="shared" ref="N5:N12" si="2">TRUNC(G5*M5)</f>
        <v>0</v>
      </c>
      <c r="O5" s="17" t="str">
        <f t="shared" ref="O5:O12" si="3">IF((H5+K5+M5)=0, "", (H5+K5+M5))</f>
        <v/>
      </c>
      <c r="P5" s="17">
        <f t="shared" ref="P5:P12" si="4">SUM(I5,L5,N5)</f>
        <v>0</v>
      </c>
      <c r="Q5" s="7"/>
      <c r="AC5" s="15">
        <f>G5*H5</f>
        <v>0</v>
      </c>
    </row>
    <row r="6" spans="1:31" ht="23.1" customHeight="1">
      <c r="A6" s="8" t="s">
        <v>182</v>
      </c>
      <c r="B6" s="8" t="s">
        <v>302</v>
      </c>
      <c r="C6" s="8" t="s">
        <v>78</v>
      </c>
      <c r="D6" s="7" t="s">
        <v>71</v>
      </c>
      <c r="E6" s="7" t="s">
        <v>79</v>
      </c>
      <c r="F6" s="13" t="s">
        <v>73</v>
      </c>
      <c r="G6" s="10">
        <v>2</v>
      </c>
      <c r="H6" s="17"/>
      <c r="I6" s="27">
        <f t="shared" si="0"/>
        <v>0</v>
      </c>
      <c r="J6" s="17">
        <v>2</v>
      </c>
      <c r="K6" s="17"/>
      <c r="L6" s="27">
        <f t="shared" si="1"/>
        <v>0</v>
      </c>
      <c r="M6" s="17"/>
      <c r="N6" s="27">
        <f t="shared" si="2"/>
        <v>0</v>
      </c>
      <c r="O6" s="17" t="str">
        <f t="shared" si="3"/>
        <v/>
      </c>
      <c r="P6" s="17">
        <f t="shared" si="4"/>
        <v>0</v>
      </c>
      <c r="Q6" s="7"/>
    </row>
    <row r="7" spans="1:31" ht="23.1" customHeight="1">
      <c r="A7" s="8" t="s">
        <v>256</v>
      </c>
      <c r="B7" s="8" t="s">
        <v>302</v>
      </c>
      <c r="C7" s="8" t="s">
        <v>257</v>
      </c>
      <c r="D7" s="7" t="s">
        <v>108</v>
      </c>
      <c r="E7" s="7" t="s">
        <v>111</v>
      </c>
      <c r="F7" s="13" t="s">
        <v>73</v>
      </c>
      <c r="G7" s="10">
        <v>2</v>
      </c>
      <c r="H7" s="17"/>
      <c r="I7" s="27">
        <f t="shared" si="0"/>
        <v>0</v>
      </c>
      <c r="J7" s="17">
        <v>2</v>
      </c>
      <c r="K7" s="17"/>
      <c r="L7" s="27">
        <f t="shared" si="1"/>
        <v>0</v>
      </c>
      <c r="M7" s="17"/>
      <c r="N7" s="27">
        <f t="shared" si="2"/>
        <v>0</v>
      </c>
      <c r="O7" s="17" t="str">
        <f t="shared" si="3"/>
        <v/>
      </c>
      <c r="P7" s="17">
        <f t="shared" si="4"/>
        <v>0</v>
      </c>
      <c r="Q7" s="7"/>
    </row>
    <row r="8" spans="1:31" ht="23.1" customHeight="1">
      <c r="A8" s="8" t="s">
        <v>263</v>
      </c>
      <c r="B8" s="8" t="s">
        <v>302</v>
      </c>
      <c r="C8" s="8" t="s">
        <v>264</v>
      </c>
      <c r="D8" s="7" t="s">
        <v>116</v>
      </c>
      <c r="E8" s="7" t="s">
        <v>117</v>
      </c>
      <c r="F8" s="13" t="s">
        <v>82</v>
      </c>
      <c r="G8" s="10">
        <v>19</v>
      </c>
      <c r="H8" s="17"/>
      <c r="I8" s="27">
        <f t="shared" si="0"/>
        <v>0</v>
      </c>
      <c r="J8" s="17">
        <v>19</v>
      </c>
      <c r="K8" s="17"/>
      <c r="L8" s="27">
        <f t="shared" si="1"/>
        <v>0</v>
      </c>
      <c r="M8" s="17"/>
      <c r="N8" s="27">
        <f t="shared" si="2"/>
        <v>0</v>
      </c>
      <c r="O8" s="17" t="str">
        <f t="shared" si="3"/>
        <v/>
      </c>
      <c r="P8" s="17">
        <f t="shared" si="4"/>
        <v>0</v>
      </c>
      <c r="Q8" s="7"/>
      <c r="AC8" s="15">
        <f>G8*H8</f>
        <v>0</v>
      </c>
    </row>
    <row r="9" spans="1:31" ht="23.1" customHeight="1">
      <c r="A9" s="8" t="s">
        <v>265</v>
      </c>
      <c r="B9" s="8" t="s">
        <v>302</v>
      </c>
      <c r="C9" s="8" t="s">
        <v>266</v>
      </c>
      <c r="D9" s="7" t="s">
        <v>119</v>
      </c>
      <c r="E9" s="7" t="s">
        <v>120</v>
      </c>
      <c r="F9" s="13" t="s">
        <v>82</v>
      </c>
      <c r="G9" s="10">
        <v>19</v>
      </c>
      <c r="H9" s="17"/>
      <c r="I9" s="27">
        <f t="shared" si="0"/>
        <v>0</v>
      </c>
      <c r="J9" s="17">
        <v>19</v>
      </c>
      <c r="K9" s="17"/>
      <c r="L9" s="27">
        <f t="shared" si="1"/>
        <v>0</v>
      </c>
      <c r="M9" s="17"/>
      <c r="N9" s="27">
        <f t="shared" si="2"/>
        <v>0</v>
      </c>
      <c r="O9" s="17" t="str">
        <f t="shared" si="3"/>
        <v/>
      </c>
      <c r="P9" s="17">
        <f t="shared" si="4"/>
        <v>0</v>
      </c>
      <c r="Q9" s="7"/>
      <c r="AC9" s="15">
        <f>G9*H9</f>
        <v>0</v>
      </c>
    </row>
    <row r="10" spans="1:31" ht="23.1" customHeight="1">
      <c r="A10" s="8" t="s">
        <v>269</v>
      </c>
      <c r="B10" s="8" t="s">
        <v>302</v>
      </c>
      <c r="C10" s="8" t="s">
        <v>270</v>
      </c>
      <c r="D10" s="7" t="s">
        <v>132</v>
      </c>
      <c r="E10" s="7" t="s">
        <v>133</v>
      </c>
      <c r="F10" s="13" t="s">
        <v>73</v>
      </c>
      <c r="G10" s="10">
        <v>8</v>
      </c>
      <c r="H10" s="17"/>
      <c r="I10" s="27">
        <f t="shared" si="0"/>
        <v>0</v>
      </c>
      <c r="J10" s="17">
        <v>8</v>
      </c>
      <c r="K10" s="17"/>
      <c r="L10" s="27">
        <f t="shared" si="1"/>
        <v>0</v>
      </c>
      <c r="M10" s="17"/>
      <c r="N10" s="27">
        <f t="shared" si="2"/>
        <v>0</v>
      </c>
      <c r="O10" s="17" t="str">
        <f t="shared" si="3"/>
        <v/>
      </c>
      <c r="P10" s="17">
        <f t="shared" si="4"/>
        <v>0</v>
      </c>
      <c r="Q10" s="7"/>
    </row>
    <row r="11" spans="1:31" ht="23.1" customHeight="1">
      <c r="A11" s="8" t="s">
        <v>271</v>
      </c>
      <c r="B11" s="8" t="s">
        <v>302</v>
      </c>
      <c r="C11" s="8" t="s">
        <v>272</v>
      </c>
      <c r="D11" s="7" t="s">
        <v>135</v>
      </c>
      <c r="E11" s="7" t="s">
        <v>136</v>
      </c>
      <c r="F11" s="13" t="s">
        <v>73</v>
      </c>
      <c r="G11" s="10">
        <v>2</v>
      </c>
      <c r="H11" s="17"/>
      <c r="I11" s="27">
        <f t="shared" si="0"/>
        <v>0</v>
      </c>
      <c r="J11" s="17">
        <v>2</v>
      </c>
      <c r="K11" s="17"/>
      <c r="L11" s="27">
        <f t="shared" si="1"/>
        <v>0</v>
      </c>
      <c r="M11" s="17"/>
      <c r="N11" s="27">
        <f t="shared" si="2"/>
        <v>0</v>
      </c>
      <c r="O11" s="17" t="str">
        <f t="shared" si="3"/>
        <v/>
      </c>
      <c r="P11" s="17">
        <f t="shared" si="4"/>
        <v>0</v>
      </c>
      <c r="Q11" s="7"/>
    </row>
    <row r="12" spans="1:31" ht="23.1" customHeight="1">
      <c r="A12" s="8" t="s">
        <v>291</v>
      </c>
      <c r="B12" s="8" t="s">
        <v>302</v>
      </c>
      <c r="C12" s="8" t="s">
        <v>292</v>
      </c>
      <c r="D12" s="7" t="s">
        <v>162</v>
      </c>
      <c r="E12" s="7" t="s">
        <v>163</v>
      </c>
      <c r="F12" s="13" t="s">
        <v>164</v>
      </c>
      <c r="G12" s="10">
        <v>1</v>
      </c>
      <c r="H12" s="17"/>
      <c r="I12" s="27">
        <f t="shared" si="0"/>
        <v>0</v>
      </c>
      <c r="J12" s="17">
        <v>1</v>
      </c>
      <c r="K12" s="17"/>
      <c r="L12" s="27">
        <f t="shared" si="1"/>
        <v>0</v>
      </c>
      <c r="M12" s="17"/>
      <c r="N12" s="27">
        <f t="shared" si="2"/>
        <v>0</v>
      </c>
      <c r="O12" s="17" t="str">
        <f t="shared" si="3"/>
        <v/>
      </c>
      <c r="P12" s="17">
        <f t="shared" si="4"/>
        <v>0</v>
      </c>
      <c r="Q12" s="218" t="s">
        <v>471</v>
      </c>
    </row>
    <row r="13" spans="1:31" ht="23.1" customHeight="1">
      <c r="D13" s="7"/>
      <c r="E13" s="7"/>
      <c r="F13" s="13"/>
      <c r="G13" s="10"/>
      <c r="H13" s="17"/>
      <c r="I13" s="27"/>
      <c r="J13" s="17"/>
      <c r="K13" s="17"/>
      <c r="L13" s="27"/>
      <c r="M13" s="17"/>
      <c r="N13" s="27"/>
      <c r="O13" s="17"/>
      <c r="P13" s="17"/>
      <c r="Q13" s="7"/>
      <c r="AE13" s="15">
        <f>TRUNC(SUM(AE4:AE12))</f>
        <v>0</v>
      </c>
    </row>
    <row r="14" spans="1:31" ht="23.1" customHeight="1">
      <c r="D14" s="7"/>
      <c r="E14" s="7"/>
      <c r="F14" s="13"/>
      <c r="G14" s="10"/>
      <c r="H14" s="17"/>
      <c r="I14" s="27"/>
      <c r="J14" s="17"/>
      <c r="K14" s="17"/>
      <c r="L14" s="27"/>
      <c r="M14" s="17"/>
      <c r="N14" s="27"/>
      <c r="O14" s="17"/>
      <c r="P14" s="17"/>
      <c r="Q14" s="7"/>
    </row>
    <row r="15" spans="1:31" ht="23.1" customHeight="1">
      <c r="D15" s="7"/>
      <c r="E15" s="7"/>
      <c r="F15" s="13"/>
      <c r="G15" s="10"/>
      <c r="H15" s="17"/>
      <c r="I15" s="27"/>
      <c r="J15" s="17"/>
      <c r="K15" s="17"/>
      <c r="L15" s="27"/>
      <c r="M15" s="17"/>
      <c r="N15" s="27"/>
      <c r="O15" s="17"/>
      <c r="P15" s="17"/>
      <c r="Q15" s="7"/>
    </row>
    <row r="16" spans="1:31" ht="23.1" customHeight="1">
      <c r="D16" s="7"/>
      <c r="E16" s="7"/>
      <c r="F16" s="13"/>
      <c r="G16" s="10"/>
      <c r="H16" s="17"/>
      <c r="I16" s="27"/>
      <c r="J16" s="17"/>
      <c r="K16" s="17"/>
      <c r="L16" s="27"/>
      <c r="M16" s="17"/>
      <c r="N16" s="27"/>
      <c r="O16" s="17"/>
      <c r="P16" s="17"/>
      <c r="Q16" s="7"/>
    </row>
    <row r="17" spans="1:29" ht="23.1" customHeight="1">
      <c r="D17" s="7"/>
      <c r="E17" s="7"/>
      <c r="F17" s="13"/>
      <c r="G17" s="10"/>
      <c r="H17" s="17"/>
      <c r="I17" s="27"/>
      <c r="J17" s="17"/>
      <c r="K17" s="17"/>
      <c r="L17" s="27"/>
      <c r="M17" s="17"/>
      <c r="N17" s="27"/>
      <c r="O17" s="17"/>
      <c r="P17" s="17"/>
      <c r="Q17" s="7"/>
    </row>
    <row r="18" spans="1:29" ht="23.1" customHeight="1">
      <c r="D18" s="7"/>
      <c r="E18" s="7"/>
      <c r="F18" s="13"/>
      <c r="G18" s="10"/>
      <c r="H18" s="17"/>
      <c r="I18" s="27"/>
      <c r="J18" s="17"/>
      <c r="K18" s="17"/>
      <c r="L18" s="27"/>
      <c r="M18" s="17"/>
      <c r="N18" s="27"/>
      <c r="O18" s="17"/>
      <c r="P18" s="17"/>
      <c r="Q18" s="7"/>
    </row>
    <row r="19" spans="1:29" ht="23.1" customHeight="1">
      <c r="D19" s="7"/>
      <c r="E19" s="7"/>
      <c r="F19" s="13"/>
      <c r="G19" s="10"/>
      <c r="H19" s="17"/>
      <c r="I19" s="27"/>
      <c r="J19" s="17"/>
      <c r="K19" s="17"/>
      <c r="L19" s="27"/>
      <c r="M19" s="17"/>
      <c r="N19" s="27"/>
      <c r="O19" s="17"/>
      <c r="P19" s="17"/>
      <c r="Q19" s="7"/>
    </row>
    <row r="20" spans="1:29" ht="23.1" customHeight="1">
      <c r="D20" s="7"/>
      <c r="E20" s="7"/>
      <c r="F20" s="13"/>
      <c r="G20" s="10"/>
      <c r="H20" s="17"/>
      <c r="I20" s="27"/>
      <c r="J20" s="17"/>
      <c r="K20" s="17"/>
      <c r="L20" s="27"/>
      <c r="M20" s="17"/>
      <c r="N20" s="27"/>
      <c r="O20" s="17"/>
      <c r="P20" s="17"/>
      <c r="Q20" s="7"/>
    </row>
    <row r="21" spans="1:29" ht="23.1" customHeight="1">
      <c r="D21" s="7"/>
      <c r="E21" s="7"/>
      <c r="F21" s="13"/>
      <c r="G21" s="10"/>
      <c r="H21" s="17"/>
      <c r="I21" s="27"/>
      <c r="J21" s="17"/>
      <c r="K21" s="17"/>
      <c r="L21" s="27"/>
      <c r="M21" s="17"/>
      <c r="N21" s="27"/>
      <c r="O21" s="17"/>
      <c r="P21" s="17"/>
      <c r="Q21" s="7"/>
    </row>
    <row r="22" spans="1:29" ht="23.1" customHeight="1">
      <c r="D22" s="7"/>
      <c r="E22" s="7"/>
      <c r="F22" s="13"/>
      <c r="G22" s="10"/>
      <c r="H22" s="17"/>
      <c r="I22" s="27"/>
      <c r="J22" s="17"/>
      <c r="K22" s="17"/>
      <c r="L22" s="27"/>
      <c r="M22" s="17"/>
      <c r="N22" s="27"/>
      <c r="O22" s="17"/>
      <c r="P22" s="17"/>
      <c r="Q22" s="7"/>
    </row>
    <row r="23" spans="1:29" ht="23.1" customHeight="1">
      <c r="D23" s="7"/>
      <c r="E23" s="7"/>
      <c r="F23" s="13"/>
      <c r="G23" s="10"/>
      <c r="H23" s="17"/>
      <c r="I23" s="27"/>
      <c r="J23" s="17"/>
      <c r="K23" s="17"/>
      <c r="L23" s="27"/>
      <c r="M23" s="17"/>
      <c r="N23" s="27"/>
      <c r="O23" s="17"/>
      <c r="P23" s="17"/>
      <c r="Q23" s="7"/>
    </row>
    <row r="24" spans="1:29" ht="23.1" customHeight="1">
      <c r="D24" s="7"/>
      <c r="E24" s="7"/>
      <c r="F24" s="13"/>
      <c r="G24" s="10"/>
      <c r="H24" s="17"/>
      <c r="I24" s="27"/>
      <c r="J24" s="17"/>
      <c r="K24" s="17"/>
      <c r="L24" s="27"/>
      <c r="M24" s="17"/>
      <c r="N24" s="27"/>
      <c r="O24" s="17"/>
      <c r="P24" s="17"/>
      <c r="Q24" s="7"/>
    </row>
    <row r="25" spans="1:29" ht="23.1" customHeight="1">
      <c r="D25" s="7"/>
      <c r="E25" s="7"/>
      <c r="F25" s="13"/>
      <c r="G25" s="10"/>
      <c r="H25" s="17"/>
      <c r="I25" s="27"/>
      <c r="J25" s="17"/>
      <c r="K25" s="17"/>
      <c r="L25" s="27"/>
      <c r="M25" s="17"/>
      <c r="N25" s="27"/>
      <c r="O25" s="17"/>
      <c r="P25" s="17"/>
      <c r="Q25" s="7"/>
    </row>
    <row r="26" spans="1:29" ht="23.1" customHeight="1">
      <c r="D26" s="7"/>
      <c r="E26" s="7"/>
      <c r="F26" s="13"/>
      <c r="G26" s="10"/>
      <c r="H26" s="17"/>
      <c r="I26" s="27"/>
      <c r="J26" s="17"/>
      <c r="K26" s="17"/>
      <c r="L26" s="27"/>
      <c r="M26" s="17"/>
      <c r="N26" s="27"/>
      <c r="O26" s="17"/>
      <c r="P26" s="17"/>
      <c r="Q26" s="7"/>
    </row>
    <row r="27" spans="1:29" ht="23.1" customHeight="1">
      <c r="D27" s="7"/>
      <c r="E27" s="7"/>
      <c r="F27" s="13"/>
      <c r="G27" s="10"/>
      <c r="H27" s="17"/>
      <c r="I27" s="27"/>
      <c r="J27" s="17"/>
      <c r="K27" s="17"/>
      <c r="L27" s="27"/>
      <c r="M27" s="17"/>
      <c r="N27" s="27"/>
      <c r="O27" s="17"/>
      <c r="P27" s="17"/>
      <c r="Q27" s="7"/>
    </row>
    <row r="28" spans="1:29" ht="23.1" customHeight="1">
      <c r="D28" s="7"/>
      <c r="E28" s="7"/>
      <c r="F28" s="13"/>
      <c r="G28" s="10"/>
      <c r="H28" s="17"/>
      <c r="I28" s="27"/>
      <c r="J28" s="17"/>
      <c r="K28" s="17"/>
      <c r="L28" s="27"/>
      <c r="M28" s="17"/>
      <c r="N28" s="27"/>
      <c r="O28" s="17"/>
      <c r="P28" s="17"/>
      <c r="Q28" s="7"/>
    </row>
    <row r="29" spans="1:29" ht="23.1" customHeight="1">
      <c r="B29" s="8" t="s">
        <v>299</v>
      </c>
      <c r="D29" s="7" t="s">
        <v>300</v>
      </c>
      <c r="E29" s="7"/>
      <c r="F29" s="13"/>
      <c r="G29" s="10"/>
      <c r="H29" s="17"/>
      <c r="I29" s="27">
        <f>TRUNC(SUM(I4:I28))</f>
        <v>0</v>
      </c>
      <c r="J29" s="17"/>
      <c r="K29" s="17"/>
      <c r="L29" s="27">
        <f>TRUNC(SUM(L4:L28))</f>
        <v>0</v>
      </c>
      <c r="M29" s="17"/>
      <c r="N29" s="27">
        <f>TRUNC(SUM(N4:N28))</f>
        <v>0</v>
      </c>
      <c r="O29" s="17" t="str">
        <f>IF((H29+K29+M29)=0, "", (H29+K29+M29))</f>
        <v/>
      </c>
      <c r="P29" s="17">
        <f>TRUNC(SUM(P4:P28))</f>
        <v>0</v>
      </c>
      <c r="Q29" s="7"/>
    </row>
    <row r="30" spans="1:29" ht="23.1" customHeight="1">
      <c r="B30" s="8" t="s">
        <v>229</v>
      </c>
      <c r="D30" s="185" t="s">
        <v>310</v>
      </c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7"/>
    </row>
    <row r="31" spans="1:29" ht="23.1" customHeight="1">
      <c r="A31" s="8" t="s">
        <v>231</v>
      </c>
      <c r="B31" s="8" t="s">
        <v>303</v>
      </c>
      <c r="C31" s="8" t="s">
        <v>232</v>
      </c>
      <c r="D31" s="7" t="s">
        <v>71</v>
      </c>
      <c r="E31" s="7" t="s">
        <v>81</v>
      </c>
      <c r="F31" s="13" t="s">
        <v>82</v>
      </c>
      <c r="G31" s="10">
        <v>272</v>
      </c>
      <c r="H31" s="17"/>
      <c r="I31" s="27">
        <f t="shared" ref="I31:I57" si="5">TRUNC(G31*H31)</f>
        <v>0</v>
      </c>
      <c r="J31" s="17">
        <v>272</v>
      </c>
      <c r="K31" s="17"/>
      <c r="L31" s="27">
        <f t="shared" ref="L31:L57" si="6">TRUNC(G31*K31)</f>
        <v>0</v>
      </c>
      <c r="M31" s="17"/>
      <c r="N31" s="27">
        <f t="shared" ref="N31:N57" si="7">TRUNC(G31*M31)</f>
        <v>0</v>
      </c>
      <c r="O31" s="17" t="str">
        <f t="shared" ref="O31:O57" si="8">IF((H31+K31+M31)=0, "", (H31+K31+M31))</f>
        <v/>
      </c>
      <c r="P31" s="17">
        <f t="shared" ref="P31:P57" si="9">SUM(I31,L31,N31)</f>
        <v>0</v>
      </c>
      <c r="Q31" s="7"/>
      <c r="AC31" s="15">
        <f>G31*H31</f>
        <v>0</v>
      </c>
    </row>
    <row r="32" spans="1:29" ht="23.1" customHeight="1">
      <c r="A32" s="8" t="s">
        <v>233</v>
      </c>
      <c r="B32" s="8" t="s">
        <v>303</v>
      </c>
      <c r="C32" s="8" t="s">
        <v>234</v>
      </c>
      <c r="D32" s="7" t="s">
        <v>71</v>
      </c>
      <c r="E32" s="7" t="s">
        <v>84</v>
      </c>
      <c r="F32" s="13" t="s">
        <v>82</v>
      </c>
      <c r="G32" s="10">
        <v>10</v>
      </c>
      <c r="H32" s="17"/>
      <c r="I32" s="27">
        <f t="shared" si="5"/>
        <v>0</v>
      </c>
      <c r="J32" s="17">
        <v>10</v>
      </c>
      <c r="K32" s="17"/>
      <c r="L32" s="27">
        <f t="shared" si="6"/>
        <v>0</v>
      </c>
      <c r="M32" s="17"/>
      <c r="N32" s="27">
        <f t="shared" si="7"/>
        <v>0</v>
      </c>
      <c r="O32" s="17" t="str">
        <f t="shared" si="8"/>
        <v/>
      </c>
      <c r="P32" s="17">
        <f t="shared" si="9"/>
        <v>0</v>
      </c>
      <c r="Q32" s="7"/>
      <c r="AC32" s="15">
        <f>G32*H32</f>
        <v>0</v>
      </c>
    </row>
    <row r="33" spans="1:29" ht="23.1" customHeight="1">
      <c r="A33" s="8" t="s">
        <v>235</v>
      </c>
      <c r="B33" s="8" t="s">
        <v>303</v>
      </c>
      <c r="C33" s="8" t="s">
        <v>236</v>
      </c>
      <c r="D33" s="7" t="s">
        <v>71</v>
      </c>
      <c r="E33" s="7" t="s">
        <v>86</v>
      </c>
      <c r="F33" s="13" t="s">
        <v>82</v>
      </c>
      <c r="G33" s="10">
        <v>2</v>
      </c>
      <c r="H33" s="17"/>
      <c r="I33" s="27">
        <f t="shared" si="5"/>
        <v>0</v>
      </c>
      <c r="J33" s="17">
        <v>2</v>
      </c>
      <c r="K33" s="17"/>
      <c r="L33" s="27">
        <f t="shared" si="6"/>
        <v>0</v>
      </c>
      <c r="M33" s="17"/>
      <c r="N33" s="27">
        <f t="shared" si="7"/>
        <v>0</v>
      </c>
      <c r="O33" s="17" t="str">
        <f t="shared" si="8"/>
        <v/>
      </c>
      <c r="P33" s="17">
        <f t="shared" si="9"/>
        <v>0</v>
      </c>
      <c r="Q33" s="7"/>
      <c r="AC33" s="15">
        <f>G33*H33</f>
        <v>0</v>
      </c>
    </row>
    <row r="34" spans="1:29" ht="23.1" customHeight="1">
      <c r="A34" s="8" t="s">
        <v>179</v>
      </c>
      <c r="B34" s="8" t="s">
        <v>303</v>
      </c>
      <c r="C34" s="8" t="s">
        <v>70</v>
      </c>
      <c r="D34" s="7" t="s">
        <v>71</v>
      </c>
      <c r="E34" s="7" t="s">
        <v>72</v>
      </c>
      <c r="F34" s="13" t="s">
        <v>73</v>
      </c>
      <c r="G34" s="10">
        <v>232</v>
      </c>
      <c r="H34" s="17"/>
      <c r="I34" s="27">
        <f t="shared" si="5"/>
        <v>0</v>
      </c>
      <c r="J34" s="17">
        <v>232</v>
      </c>
      <c r="K34" s="17"/>
      <c r="L34" s="27">
        <f t="shared" si="6"/>
        <v>0</v>
      </c>
      <c r="M34" s="17"/>
      <c r="N34" s="27">
        <f t="shared" si="7"/>
        <v>0</v>
      </c>
      <c r="O34" s="17" t="str">
        <f t="shared" si="8"/>
        <v/>
      </c>
      <c r="P34" s="17">
        <f t="shared" si="9"/>
        <v>0</v>
      </c>
      <c r="Q34" s="7"/>
    </row>
    <row r="35" spans="1:29" ht="23.1" customHeight="1">
      <c r="A35" s="8" t="s">
        <v>180</v>
      </c>
      <c r="B35" s="8" t="s">
        <v>303</v>
      </c>
      <c r="C35" s="8" t="s">
        <v>74</v>
      </c>
      <c r="D35" s="7" t="s">
        <v>71</v>
      </c>
      <c r="E35" s="7" t="s">
        <v>75</v>
      </c>
      <c r="F35" s="13" t="s">
        <v>73</v>
      </c>
      <c r="G35" s="10">
        <v>10</v>
      </c>
      <c r="H35" s="17"/>
      <c r="I35" s="27">
        <f t="shared" si="5"/>
        <v>0</v>
      </c>
      <c r="J35" s="17">
        <v>10</v>
      </c>
      <c r="K35" s="17"/>
      <c r="L35" s="27">
        <f t="shared" si="6"/>
        <v>0</v>
      </c>
      <c r="M35" s="17"/>
      <c r="N35" s="27">
        <f t="shared" si="7"/>
        <v>0</v>
      </c>
      <c r="O35" s="17" t="str">
        <f t="shared" si="8"/>
        <v/>
      </c>
      <c r="P35" s="17">
        <f t="shared" si="9"/>
        <v>0</v>
      </c>
      <c r="Q35" s="7"/>
    </row>
    <row r="36" spans="1:29" ht="23.1" customHeight="1">
      <c r="A36" s="8" t="s">
        <v>181</v>
      </c>
      <c r="B36" s="8" t="s">
        <v>303</v>
      </c>
      <c r="C36" s="8" t="s">
        <v>76</v>
      </c>
      <c r="D36" s="7" t="s">
        <v>71</v>
      </c>
      <c r="E36" s="7" t="s">
        <v>77</v>
      </c>
      <c r="F36" s="13" t="s">
        <v>73</v>
      </c>
      <c r="G36" s="10">
        <v>2</v>
      </c>
      <c r="H36" s="17"/>
      <c r="I36" s="27">
        <f t="shared" si="5"/>
        <v>0</v>
      </c>
      <c r="J36" s="17">
        <v>2</v>
      </c>
      <c r="K36" s="17"/>
      <c r="L36" s="27">
        <f t="shared" si="6"/>
        <v>0</v>
      </c>
      <c r="M36" s="17"/>
      <c r="N36" s="27">
        <f t="shared" si="7"/>
        <v>0</v>
      </c>
      <c r="O36" s="17" t="str">
        <f t="shared" si="8"/>
        <v/>
      </c>
      <c r="P36" s="17">
        <f t="shared" si="9"/>
        <v>0</v>
      </c>
      <c r="Q36" s="7"/>
    </row>
    <row r="37" spans="1:29" ht="23.1" customHeight="1">
      <c r="A37" s="8" t="s">
        <v>239</v>
      </c>
      <c r="B37" s="8" t="s">
        <v>303</v>
      </c>
      <c r="C37" s="8" t="s">
        <v>240</v>
      </c>
      <c r="D37" s="7" t="s">
        <v>241</v>
      </c>
      <c r="E37" s="7" t="s">
        <v>242</v>
      </c>
      <c r="F37" s="13" t="s">
        <v>243</v>
      </c>
      <c r="G37" s="10">
        <v>3</v>
      </c>
      <c r="H37" s="17"/>
      <c r="I37" s="27">
        <f t="shared" si="5"/>
        <v>0</v>
      </c>
      <c r="J37" s="17">
        <v>3</v>
      </c>
      <c r="K37" s="17"/>
      <c r="L37" s="27">
        <f t="shared" si="6"/>
        <v>0</v>
      </c>
      <c r="M37" s="17"/>
      <c r="N37" s="27">
        <f t="shared" si="7"/>
        <v>0</v>
      </c>
      <c r="O37" s="17" t="str">
        <f t="shared" si="8"/>
        <v/>
      </c>
      <c r="P37" s="17">
        <f t="shared" si="9"/>
        <v>0</v>
      </c>
      <c r="Q37" s="7"/>
    </row>
    <row r="38" spans="1:29" ht="23.1" customHeight="1">
      <c r="A38" s="8" t="s">
        <v>244</v>
      </c>
      <c r="B38" s="8" t="s">
        <v>303</v>
      </c>
      <c r="C38" s="8" t="s">
        <v>245</v>
      </c>
      <c r="D38" s="7" t="s">
        <v>90</v>
      </c>
      <c r="E38" s="7" t="s">
        <v>91</v>
      </c>
      <c r="F38" s="13" t="s">
        <v>73</v>
      </c>
      <c r="G38" s="10">
        <v>60</v>
      </c>
      <c r="H38" s="17"/>
      <c r="I38" s="27">
        <f t="shared" si="5"/>
        <v>0</v>
      </c>
      <c r="J38" s="17">
        <v>60</v>
      </c>
      <c r="K38" s="17"/>
      <c r="L38" s="27">
        <f t="shared" si="6"/>
        <v>0</v>
      </c>
      <c r="M38" s="17"/>
      <c r="N38" s="27">
        <f t="shared" si="7"/>
        <v>0</v>
      </c>
      <c r="O38" s="17" t="str">
        <f t="shared" si="8"/>
        <v/>
      </c>
      <c r="P38" s="17">
        <f t="shared" si="9"/>
        <v>0</v>
      </c>
      <c r="Q38" s="7"/>
    </row>
    <row r="39" spans="1:29" ht="23.1" customHeight="1">
      <c r="A39" s="8" t="s">
        <v>246</v>
      </c>
      <c r="B39" s="8" t="s">
        <v>303</v>
      </c>
      <c r="C39" s="8" t="s">
        <v>247</v>
      </c>
      <c r="D39" s="7" t="s">
        <v>90</v>
      </c>
      <c r="E39" s="7" t="s">
        <v>93</v>
      </c>
      <c r="F39" s="13" t="s">
        <v>73</v>
      </c>
      <c r="G39" s="10">
        <v>1</v>
      </c>
      <c r="H39" s="17"/>
      <c r="I39" s="27">
        <f t="shared" si="5"/>
        <v>0</v>
      </c>
      <c r="J39" s="17">
        <v>1</v>
      </c>
      <c r="K39" s="17"/>
      <c r="L39" s="27">
        <f t="shared" si="6"/>
        <v>0</v>
      </c>
      <c r="M39" s="17"/>
      <c r="N39" s="27">
        <f t="shared" si="7"/>
        <v>0</v>
      </c>
      <c r="O39" s="17" t="str">
        <f t="shared" si="8"/>
        <v/>
      </c>
      <c r="P39" s="17">
        <f t="shared" si="9"/>
        <v>0</v>
      </c>
      <c r="Q39" s="7"/>
    </row>
    <row r="40" spans="1:29" ht="23.1" customHeight="1">
      <c r="A40" s="8" t="s">
        <v>191</v>
      </c>
      <c r="B40" s="8" t="s">
        <v>303</v>
      </c>
      <c r="C40" s="8" t="s">
        <v>99</v>
      </c>
      <c r="D40" s="7" t="s">
        <v>100</v>
      </c>
      <c r="E40" s="7" t="s">
        <v>101</v>
      </c>
      <c r="F40" s="13" t="s">
        <v>73</v>
      </c>
      <c r="G40" s="10">
        <v>60</v>
      </c>
      <c r="H40" s="17"/>
      <c r="I40" s="27">
        <f t="shared" si="5"/>
        <v>0</v>
      </c>
      <c r="J40" s="17">
        <v>60</v>
      </c>
      <c r="K40" s="17"/>
      <c r="L40" s="27">
        <f t="shared" si="6"/>
        <v>0</v>
      </c>
      <c r="M40" s="17"/>
      <c r="N40" s="27">
        <f t="shared" si="7"/>
        <v>0</v>
      </c>
      <c r="O40" s="17" t="str">
        <f t="shared" si="8"/>
        <v/>
      </c>
      <c r="P40" s="17">
        <f t="shared" si="9"/>
        <v>0</v>
      </c>
      <c r="Q40" s="7"/>
    </row>
    <row r="41" spans="1:29" ht="23.1" customHeight="1">
      <c r="A41" s="8" t="s">
        <v>192</v>
      </c>
      <c r="B41" s="8" t="s">
        <v>303</v>
      </c>
      <c r="C41" s="8" t="s">
        <v>102</v>
      </c>
      <c r="D41" s="7" t="s">
        <v>100</v>
      </c>
      <c r="E41" s="7" t="s">
        <v>103</v>
      </c>
      <c r="F41" s="13" t="s">
        <v>73</v>
      </c>
      <c r="G41" s="10">
        <v>1</v>
      </c>
      <c r="H41" s="17"/>
      <c r="I41" s="27">
        <f t="shared" si="5"/>
        <v>0</v>
      </c>
      <c r="J41" s="17">
        <v>1</v>
      </c>
      <c r="K41" s="17"/>
      <c r="L41" s="27">
        <f t="shared" si="6"/>
        <v>0</v>
      </c>
      <c r="M41" s="17"/>
      <c r="N41" s="27">
        <f t="shared" si="7"/>
        <v>0</v>
      </c>
      <c r="O41" s="17" t="str">
        <f t="shared" si="8"/>
        <v/>
      </c>
      <c r="P41" s="17">
        <f t="shared" si="9"/>
        <v>0</v>
      </c>
      <c r="Q41" s="7"/>
    </row>
    <row r="42" spans="1:29" ht="23.1" customHeight="1">
      <c r="A42" s="8" t="s">
        <v>252</v>
      </c>
      <c r="B42" s="8" t="s">
        <v>303</v>
      </c>
      <c r="C42" s="8" t="s">
        <v>253</v>
      </c>
      <c r="D42" s="7" t="s">
        <v>105</v>
      </c>
      <c r="E42" s="7" t="s">
        <v>106</v>
      </c>
      <c r="F42" s="13" t="s">
        <v>73</v>
      </c>
      <c r="G42" s="10">
        <v>31</v>
      </c>
      <c r="H42" s="17"/>
      <c r="I42" s="27">
        <f t="shared" si="5"/>
        <v>0</v>
      </c>
      <c r="J42" s="17">
        <v>31</v>
      </c>
      <c r="K42" s="17"/>
      <c r="L42" s="27">
        <f t="shared" si="6"/>
        <v>0</v>
      </c>
      <c r="M42" s="17"/>
      <c r="N42" s="27">
        <f t="shared" si="7"/>
        <v>0</v>
      </c>
      <c r="O42" s="17" t="str">
        <f t="shared" si="8"/>
        <v/>
      </c>
      <c r="P42" s="17">
        <f t="shared" si="9"/>
        <v>0</v>
      </c>
      <c r="Q42" s="7"/>
    </row>
    <row r="43" spans="1:29" ht="23.1" customHeight="1">
      <c r="A43" s="8" t="s">
        <v>258</v>
      </c>
      <c r="B43" s="8" t="s">
        <v>303</v>
      </c>
      <c r="C43" s="8" t="s">
        <v>259</v>
      </c>
      <c r="D43" s="7" t="s">
        <v>260</v>
      </c>
      <c r="E43" s="7" t="s">
        <v>228</v>
      </c>
      <c r="F43" s="13" t="s">
        <v>243</v>
      </c>
      <c r="G43" s="10">
        <v>27</v>
      </c>
      <c r="H43" s="17"/>
      <c r="I43" s="27">
        <f t="shared" si="5"/>
        <v>0</v>
      </c>
      <c r="J43" s="17">
        <v>27</v>
      </c>
      <c r="K43" s="17"/>
      <c r="L43" s="27">
        <f t="shared" si="6"/>
        <v>0</v>
      </c>
      <c r="M43" s="17"/>
      <c r="N43" s="27">
        <f t="shared" si="7"/>
        <v>0</v>
      </c>
      <c r="O43" s="17" t="str">
        <f t="shared" si="8"/>
        <v/>
      </c>
      <c r="P43" s="17">
        <f t="shared" si="9"/>
        <v>0</v>
      </c>
      <c r="Q43" s="7"/>
    </row>
    <row r="44" spans="1:29" ht="23.1" customHeight="1">
      <c r="A44" s="8" t="s">
        <v>261</v>
      </c>
      <c r="B44" s="8" t="s">
        <v>303</v>
      </c>
      <c r="C44" s="8" t="s">
        <v>262</v>
      </c>
      <c r="D44" s="7" t="s">
        <v>113</v>
      </c>
      <c r="E44" s="7" t="s">
        <v>114</v>
      </c>
      <c r="F44" s="13" t="s">
        <v>82</v>
      </c>
      <c r="G44" s="10">
        <v>1447</v>
      </c>
      <c r="H44" s="17"/>
      <c r="I44" s="27">
        <f t="shared" si="5"/>
        <v>0</v>
      </c>
      <c r="J44" s="17">
        <v>1447</v>
      </c>
      <c r="K44" s="17"/>
      <c r="L44" s="27">
        <f t="shared" si="6"/>
        <v>0</v>
      </c>
      <c r="M44" s="17"/>
      <c r="N44" s="27">
        <f t="shared" si="7"/>
        <v>0</v>
      </c>
      <c r="O44" s="17" t="str">
        <f t="shared" si="8"/>
        <v/>
      </c>
      <c r="P44" s="17">
        <f t="shared" si="9"/>
        <v>0</v>
      </c>
      <c r="Q44" s="7"/>
      <c r="AC44" s="15">
        <f>G44*H44</f>
        <v>0</v>
      </c>
    </row>
    <row r="45" spans="1:29" ht="23.1" customHeight="1">
      <c r="A45" s="8" t="s">
        <v>279</v>
      </c>
      <c r="B45" s="8" t="s">
        <v>303</v>
      </c>
      <c r="C45" s="8" t="s">
        <v>280</v>
      </c>
      <c r="D45" s="7" t="s">
        <v>138</v>
      </c>
      <c r="E45" s="7" t="s">
        <v>139</v>
      </c>
      <c r="F45" s="13" t="s">
        <v>140</v>
      </c>
      <c r="G45" s="10">
        <v>15</v>
      </c>
      <c r="H45" s="17"/>
      <c r="I45" s="27">
        <f t="shared" si="5"/>
        <v>0</v>
      </c>
      <c r="J45" s="17">
        <v>15</v>
      </c>
      <c r="K45" s="17"/>
      <c r="L45" s="27">
        <f t="shared" si="6"/>
        <v>0</v>
      </c>
      <c r="M45" s="17"/>
      <c r="N45" s="27">
        <f t="shared" si="7"/>
        <v>0</v>
      </c>
      <c r="O45" s="17" t="str">
        <f t="shared" si="8"/>
        <v/>
      </c>
      <c r="P45" s="17">
        <f t="shared" si="9"/>
        <v>0</v>
      </c>
      <c r="Q45" s="7"/>
    </row>
    <row r="46" spans="1:29" ht="23.1" customHeight="1">
      <c r="A46" s="8" t="s">
        <v>206</v>
      </c>
      <c r="B46" s="8" t="s">
        <v>303</v>
      </c>
      <c r="C46" s="8" t="s">
        <v>137</v>
      </c>
      <c r="D46" s="7" t="s">
        <v>138</v>
      </c>
      <c r="E46" s="7" t="s">
        <v>141</v>
      </c>
      <c r="F46" s="13" t="s">
        <v>140</v>
      </c>
      <c r="G46" s="10">
        <v>4</v>
      </c>
      <c r="H46" s="17"/>
      <c r="I46" s="27">
        <f t="shared" si="5"/>
        <v>0</v>
      </c>
      <c r="J46" s="17">
        <v>4</v>
      </c>
      <c r="K46" s="17"/>
      <c r="L46" s="27">
        <f t="shared" si="6"/>
        <v>0</v>
      </c>
      <c r="M46" s="17"/>
      <c r="N46" s="27">
        <f t="shared" si="7"/>
        <v>0</v>
      </c>
      <c r="O46" s="17" t="str">
        <f t="shared" si="8"/>
        <v/>
      </c>
      <c r="P46" s="17">
        <f t="shared" si="9"/>
        <v>0</v>
      </c>
      <c r="Q46" s="7"/>
    </row>
    <row r="47" spans="1:29" ht="23.1" customHeight="1">
      <c r="A47" s="8" t="s">
        <v>207</v>
      </c>
      <c r="B47" s="8" t="s">
        <v>303</v>
      </c>
      <c r="C47" s="8" t="s">
        <v>137</v>
      </c>
      <c r="D47" s="7" t="s">
        <v>138</v>
      </c>
      <c r="E47" s="7" t="s">
        <v>142</v>
      </c>
      <c r="F47" s="13" t="s">
        <v>140</v>
      </c>
      <c r="G47" s="10">
        <v>4</v>
      </c>
      <c r="H47" s="17"/>
      <c r="I47" s="27">
        <f t="shared" si="5"/>
        <v>0</v>
      </c>
      <c r="J47" s="17">
        <v>4</v>
      </c>
      <c r="K47" s="17"/>
      <c r="L47" s="27">
        <f t="shared" si="6"/>
        <v>0</v>
      </c>
      <c r="M47" s="17"/>
      <c r="N47" s="27">
        <f t="shared" si="7"/>
        <v>0</v>
      </c>
      <c r="O47" s="17" t="str">
        <f t="shared" si="8"/>
        <v/>
      </c>
      <c r="P47" s="17">
        <f t="shared" si="9"/>
        <v>0</v>
      </c>
      <c r="Q47" s="7"/>
    </row>
    <row r="48" spans="1:29" ht="23.1" customHeight="1">
      <c r="A48" s="8" t="s">
        <v>208</v>
      </c>
      <c r="B48" s="8" t="s">
        <v>303</v>
      </c>
      <c r="C48" s="8" t="s">
        <v>137</v>
      </c>
      <c r="D48" s="7" t="s">
        <v>138</v>
      </c>
      <c r="E48" s="7" t="s">
        <v>143</v>
      </c>
      <c r="F48" s="13" t="s">
        <v>140</v>
      </c>
      <c r="G48" s="10">
        <v>30</v>
      </c>
      <c r="H48" s="17"/>
      <c r="I48" s="27">
        <f t="shared" si="5"/>
        <v>0</v>
      </c>
      <c r="J48" s="17">
        <v>30</v>
      </c>
      <c r="K48" s="17"/>
      <c r="L48" s="27">
        <f t="shared" si="6"/>
        <v>0</v>
      </c>
      <c r="M48" s="17">
        <f>합산자재!J33</f>
        <v>0</v>
      </c>
      <c r="N48" s="27">
        <f t="shared" si="7"/>
        <v>0</v>
      </c>
      <c r="O48" s="17" t="str">
        <f t="shared" si="8"/>
        <v/>
      </c>
      <c r="P48" s="17">
        <f t="shared" si="9"/>
        <v>0</v>
      </c>
      <c r="Q48" s="7"/>
    </row>
    <row r="49" spans="1:31" ht="23.1" customHeight="1">
      <c r="A49" s="8" t="s">
        <v>209</v>
      </c>
      <c r="B49" s="8" t="s">
        <v>303</v>
      </c>
      <c r="C49" s="8" t="s">
        <v>137</v>
      </c>
      <c r="D49" s="7" t="s">
        <v>138</v>
      </c>
      <c r="E49" s="7" t="s">
        <v>144</v>
      </c>
      <c r="F49" s="13" t="s">
        <v>140</v>
      </c>
      <c r="G49" s="10">
        <v>30</v>
      </c>
      <c r="H49" s="17"/>
      <c r="I49" s="27">
        <f t="shared" si="5"/>
        <v>0</v>
      </c>
      <c r="J49" s="17">
        <v>30</v>
      </c>
      <c r="K49" s="17"/>
      <c r="L49" s="27">
        <f t="shared" si="6"/>
        <v>0</v>
      </c>
      <c r="M49" s="17">
        <f>합산자재!J34</f>
        <v>0</v>
      </c>
      <c r="N49" s="27">
        <f t="shared" si="7"/>
        <v>0</v>
      </c>
      <c r="O49" s="17" t="str">
        <f t="shared" si="8"/>
        <v/>
      </c>
      <c r="P49" s="17">
        <f t="shared" si="9"/>
        <v>0</v>
      </c>
      <c r="Q49" s="7"/>
    </row>
    <row r="50" spans="1:31" ht="23.1" customHeight="1">
      <c r="A50" s="8" t="s">
        <v>210</v>
      </c>
      <c r="B50" s="8" t="s">
        <v>303</v>
      </c>
      <c r="C50" s="8" t="s">
        <v>137</v>
      </c>
      <c r="D50" s="7" t="s">
        <v>138</v>
      </c>
      <c r="E50" s="7" t="s">
        <v>145</v>
      </c>
      <c r="F50" s="13" t="s">
        <v>140</v>
      </c>
      <c r="G50" s="10">
        <v>30</v>
      </c>
      <c r="H50" s="17"/>
      <c r="I50" s="27">
        <f t="shared" si="5"/>
        <v>0</v>
      </c>
      <c r="J50" s="17">
        <v>30</v>
      </c>
      <c r="K50" s="17"/>
      <c r="L50" s="27">
        <f t="shared" si="6"/>
        <v>0</v>
      </c>
      <c r="M50" s="17">
        <f>합산자재!J35</f>
        <v>0</v>
      </c>
      <c r="N50" s="27">
        <f t="shared" si="7"/>
        <v>0</v>
      </c>
      <c r="O50" s="17" t="str">
        <f t="shared" si="8"/>
        <v/>
      </c>
      <c r="P50" s="17">
        <f t="shared" si="9"/>
        <v>0</v>
      </c>
      <c r="Q50" s="7"/>
    </row>
    <row r="51" spans="1:31" ht="23.1" customHeight="1">
      <c r="A51" s="8" t="s">
        <v>211</v>
      </c>
      <c r="B51" s="8" t="s">
        <v>303</v>
      </c>
      <c r="C51" s="8" t="s">
        <v>137</v>
      </c>
      <c r="D51" s="7" t="s">
        <v>138</v>
      </c>
      <c r="E51" s="7" t="s">
        <v>146</v>
      </c>
      <c r="F51" s="13" t="s">
        <v>140</v>
      </c>
      <c r="G51" s="10">
        <v>30</v>
      </c>
      <c r="H51" s="17"/>
      <c r="I51" s="27">
        <f t="shared" si="5"/>
        <v>0</v>
      </c>
      <c r="J51" s="17">
        <v>30</v>
      </c>
      <c r="K51" s="17"/>
      <c r="L51" s="27">
        <f t="shared" si="6"/>
        <v>0</v>
      </c>
      <c r="M51" s="17">
        <f>합산자재!J36</f>
        <v>0</v>
      </c>
      <c r="N51" s="27">
        <f t="shared" si="7"/>
        <v>0</v>
      </c>
      <c r="O51" s="17" t="str">
        <f t="shared" si="8"/>
        <v/>
      </c>
      <c r="P51" s="17">
        <f t="shared" si="9"/>
        <v>0</v>
      </c>
      <c r="Q51" s="7"/>
    </row>
    <row r="52" spans="1:31" ht="23.1" customHeight="1">
      <c r="A52" s="8" t="s">
        <v>212</v>
      </c>
      <c r="B52" s="8" t="s">
        <v>303</v>
      </c>
      <c r="C52" s="8" t="s">
        <v>137</v>
      </c>
      <c r="D52" s="7" t="s">
        <v>138</v>
      </c>
      <c r="E52" s="7" t="s">
        <v>147</v>
      </c>
      <c r="F52" s="13" t="s">
        <v>140</v>
      </c>
      <c r="G52" s="10">
        <v>60</v>
      </c>
      <c r="H52" s="17"/>
      <c r="I52" s="27">
        <f t="shared" si="5"/>
        <v>0</v>
      </c>
      <c r="J52" s="17">
        <v>60</v>
      </c>
      <c r="K52" s="17"/>
      <c r="L52" s="27">
        <f t="shared" si="6"/>
        <v>0</v>
      </c>
      <c r="M52" s="17">
        <f>합산자재!J37</f>
        <v>0</v>
      </c>
      <c r="N52" s="27">
        <f t="shared" si="7"/>
        <v>0</v>
      </c>
      <c r="O52" s="17" t="str">
        <f t="shared" si="8"/>
        <v/>
      </c>
      <c r="P52" s="17">
        <f t="shared" si="9"/>
        <v>0</v>
      </c>
      <c r="Q52" s="7"/>
    </row>
    <row r="53" spans="1:31" ht="23.1" customHeight="1">
      <c r="A53" s="8" t="s">
        <v>281</v>
      </c>
      <c r="B53" s="8" t="s">
        <v>303</v>
      </c>
      <c r="C53" s="8" t="s">
        <v>282</v>
      </c>
      <c r="D53" s="7" t="s">
        <v>148</v>
      </c>
      <c r="E53" s="7" t="s">
        <v>149</v>
      </c>
      <c r="F53" s="13" t="s">
        <v>140</v>
      </c>
      <c r="G53" s="10">
        <v>81</v>
      </c>
      <c r="H53" s="17"/>
      <c r="I53" s="27">
        <f t="shared" si="5"/>
        <v>0</v>
      </c>
      <c r="J53" s="17">
        <v>81</v>
      </c>
      <c r="K53" s="17"/>
      <c r="L53" s="27">
        <f t="shared" si="6"/>
        <v>0</v>
      </c>
      <c r="M53" s="17"/>
      <c r="N53" s="27">
        <f t="shared" si="7"/>
        <v>0</v>
      </c>
      <c r="O53" s="17" t="str">
        <f t="shared" si="8"/>
        <v/>
      </c>
      <c r="P53" s="17">
        <f t="shared" si="9"/>
        <v>0</v>
      </c>
      <c r="Q53" s="7"/>
    </row>
    <row r="54" spans="1:31" ht="23.1" customHeight="1">
      <c r="A54" s="8" t="s">
        <v>283</v>
      </c>
      <c r="B54" s="8" t="s">
        <v>303</v>
      </c>
      <c r="C54" s="8" t="s">
        <v>284</v>
      </c>
      <c r="D54" s="7" t="s">
        <v>150</v>
      </c>
      <c r="E54" s="7" t="s">
        <v>151</v>
      </c>
      <c r="F54" s="13" t="s">
        <v>140</v>
      </c>
      <c r="G54" s="10">
        <v>28</v>
      </c>
      <c r="H54" s="17"/>
      <c r="I54" s="27">
        <f t="shared" si="5"/>
        <v>0</v>
      </c>
      <c r="J54" s="17">
        <v>28</v>
      </c>
      <c r="K54" s="17"/>
      <c r="L54" s="27">
        <f t="shared" si="6"/>
        <v>0</v>
      </c>
      <c r="M54" s="17"/>
      <c r="N54" s="27">
        <f t="shared" si="7"/>
        <v>0</v>
      </c>
      <c r="O54" s="17" t="str">
        <f t="shared" si="8"/>
        <v/>
      </c>
      <c r="P54" s="17">
        <f t="shared" si="9"/>
        <v>0</v>
      </c>
      <c r="Q54" s="7"/>
    </row>
    <row r="55" spans="1:31" ht="23.1" customHeight="1">
      <c r="A55" s="8" t="s">
        <v>285</v>
      </c>
      <c r="B55" s="8" t="s">
        <v>303</v>
      </c>
      <c r="C55" s="8" t="s">
        <v>286</v>
      </c>
      <c r="D55" s="7" t="s">
        <v>152</v>
      </c>
      <c r="E55" s="7" t="s">
        <v>153</v>
      </c>
      <c r="F55" s="13" t="s">
        <v>140</v>
      </c>
      <c r="G55" s="10">
        <v>28</v>
      </c>
      <c r="H55" s="17"/>
      <c r="I55" s="27">
        <f t="shared" si="5"/>
        <v>0</v>
      </c>
      <c r="J55" s="17">
        <v>27</v>
      </c>
      <c r="K55" s="17"/>
      <c r="L55" s="27">
        <f t="shared" si="6"/>
        <v>0</v>
      </c>
      <c r="M55" s="17"/>
      <c r="N55" s="27">
        <f t="shared" si="7"/>
        <v>0</v>
      </c>
      <c r="O55" s="17" t="str">
        <f t="shared" si="8"/>
        <v/>
      </c>
      <c r="P55" s="17">
        <f t="shared" si="9"/>
        <v>0</v>
      </c>
      <c r="Q55" s="7"/>
    </row>
    <row r="56" spans="1:31" ht="23.1" customHeight="1">
      <c r="A56" s="8" t="s">
        <v>287</v>
      </c>
      <c r="B56" s="8" t="s">
        <v>303</v>
      </c>
      <c r="C56" s="8" t="s">
        <v>288</v>
      </c>
      <c r="D56" s="7" t="s">
        <v>154</v>
      </c>
      <c r="E56" s="7" t="s">
        <v>155</v>
      </c>
      <c r="F56" s="13" t="s">
        <v>140</v>
      </c>
      <c r="G56" s="10">
        <v>8</v>
      </c>
      <c r="H56" s="17"/>
      <c r="I56" s="27">
        <f t="shared" si="5"/>
        <v>0</v>
      </c>
      <c r="J56" s="17">
        <v>12</v>
      </c>
      <c r="K56" s="17"/>
      <c r="L56" s="27">
        <f t="shared" si="6"/>
        <v>0</v>
      </c>
      <c r="M56" s="17"/>
      <c r="N56" s="27">
        <f t="shared" si="7"/>
        <v>0</v>
      </c>
      <c r="O56" s="17" t="str">
        <f t="shared" si="8"/>
        <v/>
      </c>
      <c r="P56" s="17">
        <f t="shared" si="9"/>
        <v>0</v>
      </c>
      <c r="Q56" s="7"/>
    </row>
    <row r="57" spans="1:31" ht="23.1" customHeight="1">
      <c r="A57" s="8" t="s">
        <v>289</v>
      </c>
      <c r="B57" s="8" t="s">
        <v>303</v>
      </c>
      <c r="C57" s="8" t="s">
        <v>290</v>
      </c>
      <c r="D57" s="7" t="s">
        <v>156</v>
      </c>
      <c r="E57" s="7" t="s">
        <v>157</v>
      </c>
      <c r="F57" s="13" t="s">
        <v>140</v>
      </c>
      <c r="G57" s="10">
        <v>3</v>
      </c>
      <c r="H57" s="17"/>
      <c r="I57" s="27">
        <f t="shared" si="5"/>
        <v>0</v>
      </c>
      <c r="J57" s="17">
        <v>2</v>
      </c>
      <c r="K57" s="17"/>
      <c r="L57" s="27">
        <f t="shared" si="6"/>
        <v>0</v>
      </c>
      <c r="M57" s="17"/>
      <c r="N57" s="27">
        <f t="shared" si="7"/>
        <v>0</v>
      </c>
      <c r="O57" s="17" t="str">
        <f t="shared" si="8"/>
        <v/>
      </c>
      <c r="P57" s="17">
        <f t="shared" si="9"/>
        <v>0</v>
      </c>
      <c r="Q57" s="7"/>
    </row>
    <row r="58" spans="1:31" ht="23.1" customHeight="1">
      <c r="D58" s="7" t="s">
        <v>392</v>
      </c>
      <c r="E58" s="7" t="s">
        <v>394</v>
      </c>
      <c r="F58" s="13" t="s">
        <v>393</v>
      </c>
      <c r="G58" s="10">
        <v>3</v>
      </c>
      <c r="H58" s="17"/>
      <c r="I58" s="27">
        <f t="shared" ref="I58" si="10">TRUNC(G58*H58)</f>
        <v>0</v>
      </c>
      <c r="J58" s="17">
        <v>4</v>
      </c>
      <c r="K58" s="17">
        <f>합산자재!I43</f>
        <v>0</v>
      </c>
      <c r="L58" s="27">
        <f t="shared" ref="L58" si="11">TRUNC(G58*K58)</f>
        <v>0</v>
      </c>
      <c r="M58" s="17"/>
      <c r="N58" s="27">
        <f t="shared" ref="N58" si="12">TRUNC(G58*M58)</f>
        <v>0</v>
      </c>
      <c r="O58" s="17" t="str">
        <f t="shared" ref="O58" si="13">IF((H58+K58+M58)=0, "", (H58+K58+M58))</f>
        <v/>
      </c>
      <c r="P58" s="17">
        <f t="shared" ref="P58" si="14">SUM(I58,L58,N58)</f>
        <v>0</v>
      </c>
      <c r="Q58" s="7"/>
      <c r="AE58" s="15">
        <f>TRUNC(SUM(AE30:AE57))</f>
        <v>0</v>
      </c>
    </row>
    <row r="59" spans="1:31" ht="23.1" customHeight="1">
      <c r="D59" s="7"/>
      <c r="E59" s="7"/>
      <c r="F59" s="13"/>
      <c r="G59" s="10"/>
      <c r="H59" s="17"/>
      <c r="I59" s="27"/>
      <c r="J59" s="17"/>
      <c r="K59" s="17"/>
      <c r="L59" s="27"/>
      <c r="M59" s="17"/>
      <c r="N59" s="27"/>
      <c r="O59" s="17"/>
      <c r="P59" s="17"/>
      <c r="Q59" s="7"/>
    </row>
    <row r="60" spans="1:31" ht="23.1" customHeight="1">
      <c r="D60" s="7"/>
      <c r="E60" s="7"/>
      <c r="F60" s="13"/>
      <c r="G60" s="10"/>
      <c r="H60" s="17"/>
      <c r="I60" s="27"/>
      <c r="J60" s="17"/>
      <c r="K60" s="17"/>
      <c r="L60" s="27"/>
      <c r="M60" s="17"/>
      <c r="N60" s="27"/>
      <c r="O60" s="17"/>
      <c r="P60" s="17"/>
      <c r="Q60" s="7"/>
    </row>
    <row r="61" spans="1:31" ht="23.1" customHeight="1">
      <c r="D61" s="7"/>
      <c r="E61" s="7"/>
      <c r="F61" s="13"/>
      <c r="G61" s="10"/>
      <c r="H61" s="17"/>
      <c r="I61" s="27"/>
      <c r="J61" s="17"/>
      <c r="K61" s="17"/>
      <c r="L61" s="27"/>
      <c r="M61" s="17"/>
      <c r="N61" s="27"/>
      <c r="O61" s="17"/>
      <c r="P61" s="17"/>
      <c r="Q61" s="7"/>
    </row>
    <row r="62" spans="1:31" ht="23.1" customHeight="1">
      <c r="D62" s="7"/>
      <c r="E62" s="7"/>
      <c r="F62" s="13"/>
      <c r="G62" s="10"/>
      <c r="H62" s="17"/>
      <c r="I62" s="27"/>
      <c r="J62" s="17"/>
      <c r="K62" s="17"/>
      <c r="L62" s="27"/>
      <c r="M62" s="17"/>
      <c r="N62" s="27"/>
      <c r="O62" s="17"/>
      <c r="P62" s="17"/>
      <c r="Q62" s="7"/>
    </row>
    <row r="63" spans="1:31" ht="23.1" customHeight="1">
      <c r="D63" s="7"/>
      <c r="E63" s="7"/>
      <c r="F63" s="13"/>
      <c r="G63" s="10"/>
      <c r="H63" s="17"/>
      <c r="I63" s="27"/>
      <c r="J63" s="17"/>
      <c r="K63" s="17"/>
      <c r="L63" s="27"/>
      <c r="M63" s="17"/>
      <c r="N63" s="27"/>
      <c r="O63" s="17"/>
      <c r="P63" s="17"/>
      <c r="Q63" s="7"/>
    </row>
    <row r="64" spans="1:31" ht="23.1" customHeight="1">
      <c r="D64" s="7"/>
      <c r="E64" s="7"/>
      <c r="F64" s="13"/>
      <c r="G64" s="10"/>
      <c r="H64" s="17"/>
      <c r="I64" s="27"/>
      <c r="J64" s="17"/>
      <c r="K64" s="17"/>
      <c r="L64" s="27"/>
      <c r="M64" s="17"/>
      <c r="N64" s="27"/>
      <c r="O64" s="17"/>
      <c r="P64" s="17"/>
      <c r="Q64" s="7"/>
    </row>
    <row r="65" spans="4:17" ht="23.1" customHeight="1">
      <c r="D65" s="7"/>
      <c r="E65" s="7"/>
      <c r="F65" s="13"/>
      <c r="G65" s="10"/>
      <c r="H65" s="17"/>
      <c r="I65" s="27"/>
      <c r="J65" s="17"/>
      <c r="K65" s="17"/>
      <c r="L65" s="27"/>
      <c r="M65" s="17"/>
      <c r="N65" s="27"/>
      <c r="O65" s="17"/>
      <c r="P65" s="17"/>
      <c r="Q65" s="7"/>
    </row>
    <row r="66" spans="4:17" ht="23.1" customHeight="1">
      <c r="D66" s="7"/>
      <c r="E66" s="7"/>
      <c r="F66" s="13"/>
      <c r="G66" s="10"/>
      <c r="H66" s="17"/>
      <c r="I66" s="27"/>
      <c r="J66" s="17"/>
      <c r="K66" s="17"/>
      <c r="L66" s="27"/>
      <c r="M66" s="17"/>
      <c r="N66" s="27"/>
      <c r="O66" s="17"/>
      <c r="P66" s="17"/>
      <c r="Q66" s="7"/>
    </row>
    <row r="67" spans="4:17" ht="23.1" customHeight="1">
      <c r="D67" s="7"/>
      <c r="E67" s="7"/>
      <c r="F67" s="13"/>
      <c r="G67" s="10"/>
      <c r="H67" s="17"/>
      <c r="I67" s="27"/>
      <c r="J67" s="17"/>
      <c r="K67" s="17"/>
      <c r="L67" s="27"/>
      <c r="M67" s="17"/>
      <c r="N67" s="27"/>
      <c r="O67" s="17"/>
      <c r="P67" s="17"/>
      <c r="Q67" s="7"/>
    </row>
    <row r="68" spans="4:17" ht="23.1" customHeight="1">
      <c r="D68" s="7"/>
      <c r="E68" s="7"/>
      <c r="F68" s="13"/>
      <c r="G68" s="10"/>
      <c r="H68" s="17"/>
      <c r="I68" s="27"/>
      <c r="J68" s="17"/>
      <c r="K68" s="17"/>
      <c r="L68" s="27"/>
      <c r="M68" s="17"/>
      <c r="N68" s="27"/>
      <c r="O68" s="17"/>
      <c r="P68" s="17"/>
      <c r="Q68" s="7"/>
    </row>
    <row r="69" spans="4:17" ht="23.1" customHeight="1">
      <c r="D69" s="7"/>
      <c r="E69" s="7"/>
      <c r="F69" s="13"/>
      <c r="G69" s="10"/>
      <c r="H69" s="17"/>
      <c r="I69" s="27"/>
      <c r="J69" s="17"/>
      <c r="K69" s="17"/>
      <c r="L69" s="27"/>
      <c r="M69" s="17"/>
      <c r="N69" s="27"/>
      <c r="O69" s="17"/>
      <c r="P69" s="17"/>
      <c r="Q69" s="7"/>
    </row>
    <row r="70" spans="4:17" ht="23.1" customHeight="1">
      <c r="D70" s="7"/>
      <c r="E70" s="7"/>
      <c r="F70" s="13"/>
      <c r="G70" s="10"/>
      <c r="H70" s="17"/>
      <c r="I70" s="27"/>
      <c r="J70" s="17"/>
      <c r="K70" s="17"/>
      <c r="L70" s="27"/>
      <c r="M70" s="17"/>
      <c r="N70" s="27"/>
      <c r="O70" s="17"/>
      <c r="P70" s="17"/>
      <c r="Q70" s="7"/>
    </row>
    <row r="71" spans="4:17" ht="23.1" customHeight="1">
      <c r="D71" s="7"/>
      <c r="E71" s="7"/>
      <c r="F71" s="13"/>
      <c r="G71" s="10"/>
      <c r="H71" s="17"/>
      <c r="I71" s="27"/>
      <c r="J71" s="17"/>
      <c r="K71" s="17"/>
      <c r="L71" s="27"/>
      <c r="M71" s="17"/>
      <c r="N71" s="27"/>
      <c r="O71" s="17"/>
      <c r="P71" s="17"/>
      <c r="Q71" s="7"/>
    </row>
    <row r="72" spans="4:17" ht="23.1" customHeight="1">
      <c r="D72" s="7"/>
      <c r="E72" s="7"/>
      <c r="F72" s="13"/>
      <c r="G72" s="10"/>
      <c r="H72" s="17"/>
      <c r="I72" s="27"/>
      <c r="J72" s="17"/>
      <c r="K72" s="17"/>
      <c r="L72" s="27"/>
      <c r="M72" s="17"/>
      <c r="N72" s="27"/>
      <c r="O72" s="17"/>
      <c r="P72" s="17"/>
      <c r="Q72" s="7"/>
    </row>
    <row r="73" spans="4:17" ht="23.1" customHeight="1">
      <c r="D73" s="7"/>
      <c r="E73" s="7"/>
      <c r="F73" s="13"/>
      <c r="G73" s="10"/>
      <c r="H73" s="17"/>
      <c r="I73" s="27"/>
      <c r="J73" s="17"/>
      <c r="K73" s="17"/>
      <c r="L73" s="27"/>
      <c r="M73" s="17"/>
      <c r="N73" s="27"/>
      <c r="O73" s="17"/>
      <c r="P73" s="17"/>
      <c r="Q73" s="7"/>
    </row>
    <row r="74" spans="4:17" ht="23.1" customHeight="1">
      <c r="D74" s="7"/>
      <c r="E74" s="7"/>
      <c r="F74" s="13"/>
      <c r="G74" s="10"/>
      <c r="H74" s="17"/>
      <c r="I74" s="27"/>
      <c r="J74" s="17"/>
      <c r="K74" s="17"/>
      <c r="L74" s="27"/>
      <c r="M74" s="17"/>
      <c r="N74" s="27"/>
      <c r="O74" s="17"/>
      <c r="P74" s="17"/>
      <c r="Q74" s="7"/>
    </row>
    <row r="75" spans="4:17" ht="23.1" customHeight="1">
      <c r="D75" s="7"/>
      <c r="E75" s="7"/>
      <c r="F75" s="13"/>
      <c r="G75" s="10"/>
      <c r="H75" s="17"/>
      <c r="I75" s="27"/>
      <c r="J75" s="17"/>
      <c r="K75" s="17"/>
      <c r="L75" s="27"/>
      <c r="M75" s="17"/>
      <c r="N75" s="27"/>
      <c r="O75" s="17"/>
      <c r="P75" s="17"/>
      <c r="Q75" s="7"/>
    </row>
    <row r="76" spans="4:17" ht="23.1" customHeight="1">
      <c r="D76" s="7"/>
      <c r="E76" s="7"/>
      <c r="F76" s="13"/>
      <c r="G76" s="10"/>
      <c r="H76" s="17"/>
      <c r="I76" s="27"/>
      <c r="J76" s="17"/>
      <c r="K76" s="17"/>
      <c r="L76" s="27"/>
      <c r="M76" s="17"/>
      <c r="N76" s="27"/>
      <c r="O76" s="17"/>
      <c r="P76" s="17"/>
      <c r="Q76" s="7"/>
    </row>
    <row r="77" spans="4:17" ht="23.1" customHeight="1">
      <c r="D77" s="7"/>
      <c r="E77" s="7"/>
      <c r="F77" s="13"/>
      <c r="G77" s="10"/>
      <c r="H77" s="17"/>
      <c r="I77" s="27"/>
      <c r="J77" s="17"/>
      <c r="K77" s="17"/>
      <c r="L77" s="27"/>
      <c r="M77" s="17"/>
      <c r="N77" s="27"/>
      <c r="O77" s="17"/>
      <c r="P77" s="17"/>
      <c r="Q77" s="7"/>
    </row>
    <row r="78" spans="4:17" ht="23.1" customHeight="1">
      <c r="D78" s="7"/>
      <c r="E78" s="7"/>
      <c r="F78" s="13"/>
      <c r="G78" s="10"/>
      <c r="H78" s="17"/>
      <c r="I78" s="27"/>
      <c r="J78" s="17"/>
      <c r="K78" s="17"/>
      <c r="L78" s="27"/>
      <c r="M78" s="17"/>
      <c r="N78" s="27"/>
      <c r="O78" s="17"/>
      <c r="P78" s="17"/>
      <c r="Q78" s="7"/>
    </row>
    <row r="79" spans="4:17" ht="23.1" customHeight="1">
      <c r="D79" s="7"/>
      <c r="E79" s="7"/>
      <c r="F79" s="13"/>
      <c r="G79" s="10"/>
      <c r="H79" s="17"/>
      <c r="I79" s="27"/>
      <c r="J79" s="17"/>
      <c r="K79" s="17"/>
      <c r="L79" s="27"/>
      <c r="M79" s="17"/>
      <c r="N79" s="27"/>
      <c r="O79" s="17"/>
      <c r="P79" s="17"/>
      <c r="Q79" s="7"/>
    </row>
    <row r="80" spans="4:17" ht="23.1" customHeight="1">
      <c r="D80" s="7"/>
      <c r="E80" s="7"/>
      <c r="F80" s="13"/>
      <c r="G80" s="10"/>
      <c r="H80" s="17"/>
      <c r="I80" s="27"/>
      <c r="J80" s="17"/>
      <c r="K80" s="17"/>
      <c r="L80" s="27"/>
      <c r="M80" s="17"/>
      <c r="N80" s="27"/>
      <c r="O80" s="17"/>
      <c r="P80" s="17"/>
      <c r="Q80" s="7"/>
    </row>
    <row r="81" spans="1:31" ht="23.1" customHeight="1">
      <c r="B81" s="8" t="s">
        <v>299</v>
      </c>
      <c r="D81" s="7" t="s">
        <v>300</v>
      </c>
      <c r="E81" s="7"/>
      <c r="F81" s="13"/>
      <c r="G81" s="10"/>
      <c r="H81" s="17"/>
      <c r="I81" s="27">
        <f>TRUNC(SUM(I30:I80))</f>
        <v>0</v>
      </c>
      <c r="J81" s="17"/>
      <c r="K81" s="17"/>
      <c r="L81" s="27">
        <f>TRUNC(SUM(L30:L80))</f>
        <v>0</v>
      </c>
      <c r="M81" s="17"/>
      <c r="N81" s="27">
        <f>TRUNC(SUM(N30:N80))</f>
        <v>0</v>
      </c>
      <c r="O81" s="17" t="str">
        <f>IF((H81+K81+M81)=0, "", (H81+K81+M81))</f>
        <v/>
      </c>
      <c r="P81" s="17">
        <f>TRUNC(SUM(P30:P80))</f>
        <v>0</v>
      </c>
      <c r="Q81" s="7"/>
    </row>
    <row r="82" spans="1:31" ht="23.1" customHeight="1">
      <c r="B82" s="8" t="s">
        <v>229</v>
      </c>
      <c r="D82" s="185" t="s">
        <v>311</v>
      </c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7"/>
    </row>
    <row r="83" spans="1:31" ht="23.1" customHeight="1">
      <c r="A83" s="8" t="s">
        <v>231</v>
      </c>
      <c r="B83" s="8" t="s">
        <v>304</v>
      </c>
      <c r="C83" s="8" t="s">
        <v>232</v>
      </c>
      <c r="D83" s="7" t="s">
        <v>71</v>
      </c>
      <c r="E83" s="7" t="s">
        <v>81</v>
      </c>
      <c r="F83" s="13" t="s">
        <v>82</v>
      </c>
      <c r="G83" s="10">
        <v>150</v>
      </c>
      <c r="H83" s="17"/>
      <c r="I83" s="27">
        <f t="shared" ref="I83:I92" si="15">TRUNC(G83*H83)</f>
        <v>0</v>
      </c>
      <c r="J83" s="17">
        <v>197</v>
      </c>
      <c r="K83" s="17"/>
      <c r="L83" s="27">
        <f t="shared" ref="L83:L92" si="16">TRUNC(G83*K83)</f>
        <v>0</v>
      </c>
      <c r="M83" s="17"/>
      <c r="N83" s="27">
        <f t="shared" ref="N83:N92" si="17">TRUNC(G83*M83)</f>
        <v>0</v>
      </c>
      <c r="O83" s="17" t="str">
        <f t="shared" ref="O83:O92" si="18">IF((H83+K83+M83)=0, "", (H83+K83+M83))</f>
        <v/>
      </c>
      <c r="P83" s="17">
        <f t="shared" ref="P83:P92" si="19">SUM(I83,L83,N83)</f>
        <v>0</v>
      </c>
      <c r="Q83" s="7"/>
      <c r="AC83" s="15">
        <f>G83*H83</f>
        <v>0</v>
      </c>
    </row>
    <row r="84" spans="1:31" ht="23.1" customHeight="1">
      <c r="A84" s="8" t="s">
        <v>179</v>
      </c>
      <c r="B84" s="8" t="s">
        <v>304</v>
      </c>
      <c r="C84" s="8" t="s">
        <v>70</v>
      </c>
      <c r="D84" s="7" t="s">
        <v>71</v>
      </c>
      <c r="E84" s="7" t="s">
        <v>72</v>
      </c>
      <c r="F84" s="13" t="s">
        <v>73</v>
      </c>
      <c r="G84" s="10">
        <v>30</v>
      </c>
      <c r="H84" s="17"/>
      <c r="I84" s="27">
        <f t="shared" si="15"/>
        <v>0</v>
      </c>
      <c r="J84" s="17">
        <v>30</v>
      </c>
      <c r="K84" s="17"/>
      <c r="L84" s="27">
        <f t="shared" si="16"/>
        <v>0</v>
      </c>
      <c r="M84" s="17"/>
      <c r="N84" s="27">
        <f t="shared" si="17"/>
        <v>0</v>
      </c>
      <c r="O84" s="17" t="str">
        <f t="shared" si="18"/>
        <v/>
      </c>
      <c r="P84" s="17">
        <f t="shared" si="19"/>
        <v>0</v>
      </c>
      <c r="Q84" s="7"/>
    </row>
    <row r="85" spans="1:31" ht="23.1" customHeight="1">
      <c r="A85" s="8" t="s">
        <v>239</v>
      </c>
      <c r="B85" s="8" t="s">
        <v>304</v>
      </c>
      <c r="C85" s="8" t="s">
        <v>240</v>
      </c>
      <c r="D85" s="7" t="s">
        <v>241</v>
      </c>
      <c r="E85" s="7" t="s">
        <v>242</v>
      </c>
      <c r="F85" s="13" t="s">
        <v>243</v>
      </c>
      <c r="G85" s="10">
        <v>1</v>
      </c>
      <c r="H85" s="17"/>
      <c r="I85" s="27">
        <f t="shared" si="15"/>
        <v>0</v>
      </c>
      <c r="J85" s="17">
        <v>1</v>
      </c>
      <c r="K85" s="17"/>
      <c r="L85" s="27">
        <f t="shared" si="16"/>
        <v>0</v>
      </c>
      <c r="M85" s="17"/>
      <c r="N85" s="27">
        <f t="shared" si="17"/>
        <v>0</v>
      </c>
      <c r="O85" s="17" t="str">
        <f t="shared" si="18"/>
        <v/>
      </c>
      <c r="P85" s="17">
        <f t="shared" si="19"/>
        <v>0</v>
      </c>
      <c r="Q85" s="7"/>
    </row>
    <row r="86" spans="1:31" ht="23.1" customHeight="1">
      <c r="A86" s="8" t="s">
        <v>248</v>
      </c>
      <c r="B86" s="8" t="s">
        <v>304</v>
      </c>
      <c r="C86" s="8" t="s">
        <v>249</v>
      </c>
      <c r="D86" s="7" t="s">
        <v>95</v>
      </c>
      <c r="E86" s="7" t="s">
        <v>96</v>
      </c>
      <c r="F86" s="13" t="s">
        <v>73</v>
      </c>
      <c r="G86" s="10">
        <v>8</v>
      </c>
      <c r="H86" s="17"/>
      <c r="I86" s="27">
        <f t="shared" si="15"/>
        <v>0</v>
      </c>
      <c r="J86" s="17">
        <v>8</v>
      </c>
      <c r="K86" s="17"/>
      <c r="L86" s="27">
        <f t="shared" si="16"/>
        <v>0</v>
      </c>
      <c r="M86" s="17"/>
      <c r="N86" s="27">
        <f t="shared" si="17"/>
        <v>0</v>
      </c>
      <c r="O86" s="17" t="str">
        <f t="shared" si="18"/>
        <v/>
      </c>
      <c r="P86" s="17">
        <f t="shared" si="19"/>
        <v>0</v>
      </c>
      <c r="Q86" s="7"/>
    </row>
    <row r="87" spans="1:31" ht="23.1" customHeight="1">
      <c r="A87" s="8" t="s">
        <v>250</v>
      </c>
      <c r="B87" s="8" t="s">
        <v>304</v>
      </c>
      <c r="C87" s="8" t="s">
        <v>251</v>
      </c>
      <c r="D87" s="7" t="s">
        <v>95</v>
      </c>
      <c r="E87" s="7" t="s">
        <v>98</v>
      </c>
      <c r="F87" s="13" t="s">
        <v>73</v>
      </c>
      <c r="G87" s="10">
        <v>1</v>
      </c>
      <c r="H87" s="17"/>
      <c r="I87" s="27">
        <f t="shared" si="15"/>
        <v>0</v>
      </c>
      <c r="J87" s="17">
        <v>1</v>
      </c>
      <c r="K87" s="17"/>
      <c r="L87" s="27">
        <f t="shared" si="16"/>
        <v>0</v>
      </c>
      <c r="M87" s="17"/>
      <c r="N87" s="27">
        <f t="shared" si="17"/>
        <v>0</v>
      </c>
      <c r="O87" s="17" t="str">
        <f t="shared" si="18"/>
        <v/>
      </c>
      <c r="P87" s="17">
        <f t="shared" si="19"/>
        <v>0</v>
      </c>
      <c r="Q87" s="7"/>
    </row>
    <row r="88" spans="1:31" ht="23.1" customHeight="1">
      <c r="A88" s="8" t="s">
        <v>252</v>
      </c>
      <c r="B88" s="8" t="s">
        <v>304</v>
      </c>
      <c r="C88" s="8" t="s">
        <v>253</v>
      </c>
      <c r="D88" s="7" t="s">
        <v>105</v>
      </c>
      <c r="E88" s="7" t="s">
        <v>106</v>
      </c>
      <c r="F88" s="13" t="s">
        <v>73</v>
      </c>
      <c r="G88" s="10">
        <v>9</v>
      </c>
      <c r="H88" s="17"/>
      <c r="I88" s="27">
        <f t="shared" si="15"/>
        <v>0</v>
      </c>
      <c r="J88" s="17">
        <v>9</v>
      </c>
      <c r="K88" s="17"/>
      <c r="L88" s="27">
        <f t="shared" si="16"/>
        <v>0</v>
      </c>
      <c r="M88" s="17"/>
      <c r="N88" s="27">
        <f t="shared" si="17"/>
        <v>0</v>
      </c>
      <c r="O88" s="17" t="str">
        <f t="shared" si="18"/>
        <v/>
      </c>
      <c r="P88" s="17">
        <f t="shared" si="19"/>
        <v>0</v>
      </c>
      <c r="Q88" s="7"/>
    </row>
    <row r="89" spans="1:31" ht="23.1" customHeight="1">
      <c r="A89" s="8" t="s">
        <v>254</v>
      </c>
      <c r="B89" s="8" t="s">
        <v>304</v>
      </c>
      <c r="C89" s="8" t="s">
        <v>255</v>
      </c>
      <c r="D89" s="7" t="s">
        <v>108</v>
      </c>
      <c r="E89" s="7" t="s">
        <v>109</v>
      </c>
      <c r="F89" s="13" t="s">
        <v>73</v>
      </c>
      <c r="G89" s="10">
        <v>2</v>
      </c>
      <c r="H89" s="17"/>
      <c r="I89" s="27">
        <f t="shared" si="15"/>
        <v>0</v>
      </c>
      <c r="J89" s="17">
        <v>6</v>
      </c>
      <c r="K89" s="17"/>
      <c r="L89" s="27">
        <f t="shared" si="16"/>
        <v>0</v>
      </c>
      <c r="M89" s="17"/>
      <c r="N89" s="27">
        <f t="shared" si="17"/>
        <v>0</v>
      </c>
      <c r="O89" s="17" t="str">
        <f t="shared" si="18"/>
        <v/>
      </c>
      <c r="P89" s="17">
        <f t="shared" si="19"/>
        <v>0</v>
      </c>
      <c r="Q89" s="7"/>
    </row>
    <row r="90" spans="1:31" ht="23.1" customHeight="1">
      <c r="A90" s="8" t="s">
        <v>256</v>
      </c>
      <c r="B90" s="8" t="s">
        <v>304</v>
      </c>
      <c r="C90" s="8" t="s">
        <v>257</v>
      </c>
      <c r="D90" s="7" t="s">
        <v>108</v>
      </c>
      <c r="E90" s="7" t="s">
        <v>111</v>
      </c>
      <c r="F90" s="13" t="s">
        <v>73</v>
      </c>
      <c r="G90" s="10">
        <v>2</v>
      </c>
      <c r="H90" s="17"/>
      <c r="I90" s="27">
        <f t="shared" si="15"/>
        <v>0</v>
      </c>
      <c r="J90" s="17">
        <v>2</v>
      </c>
      <c r="K90" s="17"/>
      <c r="L90" s="27">
        <f t="shared" si="16"/>
        <v>0</v>
      </c>
      <c r="M90" s="17"/>
      <c r="N90" s="27">
        <f t="shared" si="17"/>
        <v>0</v>
      </c>
      <c r="O90" s="17" t="str">
        <f t="shared" si="18"/>
        <v/>
      </c>
      <c r="P90" s="17">
        <f t="shared" si="19"/>
        <v>0</v>
      </c>
      <c r="Q90" s="7"/>
    </row>
    <row r="91" spans="1:31" ht="23.1" customHeight="1">
      <c r="A91" s="8" t="s">
        <v>267</v>
      </c>
      <c r="B91" s="8" t="s">
        <v>304</v>
      </c>
      <c r="C91" s="8" t="s">
        <v>268</v>
      </c>
      <c r="D91" s="7" t="s">
        <v>122</v>
      </c>
      <c r="E91" s="7" t="s">
        <v>123</v>
      </c>
      <c r="F91" s="13" t="s">
        <v>82</v>
      </c>
      <c r="G91" s="10">
        <v>159</v>
      </c>
      <c r="H91" s="17"/>
      <c r="I91" s="27">
        <f t="shared" si="15"/>
        <v>0</v>
      </c>
      <c r="J91" s="17">
        <v>207</v>
      </c>
      <c r="K91" s="17"/>
      <c r="L91" s="27">
        <f t="shared" si="16"/>
        <v>0</v>
      </c>
      <c r="M91" s="17"/>
      <c r="N91" s="27">
        <f t="shared" si="17"/>
        <v>0</v>
      </c>
      <c r="O91" s="17" t="str">
        <f t="shared" si="18"/>
        <v/>
      </c>
      <c r="P91" s="17">
        <f t="shared" si="19"/>
        <v>0</v>
      </c>
      <c r="Q91" s="7"/>
      <c r="AC91" s="15">
        <f>G91*H91</f>
        <v>0</v>
      </c>
    </row>
    <row r="92" spans="1:31" ht="23.1" customHeight="1">
      <c r="A92" s="8" t="s">
        <v>222</v>
      </c>
      <c r="B92" s="8" t="s">
        <v>304</v>
      </c>
      <c r="C92" s="8" t="s">
        <v>137</v>
      </c>
      <c r="D92" s="7" t="s">
        <v>165</v>
      </c>
      <c r="E92" s="7"/>
      <c r="F92" s="13" t="s">
        <v>166</v>
      </c>
      <c r="G92" s="10">
        <v>1</v>
      </c>
      <c r="H92" s="17"/>
      <c r="I92" s="27">
        <f t="shared" si="15"/>
        <v>0</v>
      </c>
      <c r="J92" s="17">
        <v>1</v>
      </c>
      <c r="K92" s="17"/>
      <c r="L92" s="27">
        <f t="shared" si="16"/>
        <v>0</v>
      </c>
      <c r="M92" s="17"/>
      <c r="N92" s="27">
        <f t="shared" si="17"/>
        <v>0</v>
      </c>
      <c r="O92" s="17" t="str">
        <f t="shared" si="18"/>
        <v/>
      </c>
      <c r="P92" s="17">
        <f t="shared" si="19"/>
        <v>0</v>
      </c>
      <c r="Q92" s="7" t="s">
        <v>472</v>
      </c>
    </row>
    <row r="93" spans="1:31" ht="23.1" customHeight="1">
      <c r="D93" s="7"/>
      <c r="E93" s="7"/>
      <c r="F93" s="13"/>
      <c r="G93" s="10"/>
      <c r="H93" s="17"/>
      <c r="I93" s="27"/>
      <c r="J93" s="17"/>
      <c r="K93" s="17"/>
      <c r="L93" s="27"/>
      <c r="M93" s="17"/>
      <c r="N93" s="27"/>
      <c r="O93" s="17"/>
      <c r="P93" s="17"/>
      <c r="Q93" s="7"/>
      <c r="AE93" s="15">
        <f>TRUNC(SUM(AE82:AE92))</f>
        <v>0</v>
      </c>
    </row>
    <row r="94" spans="1:31" ht="23.1" customHeight="1">
      <c r="D94" s="7"/>
      <c r="E94" s="7"/>
      <c r="F94" s="13"/>
      <c r="G94" s="10"/>
      <c r="H94" s="17"/>
      <c r="I94" s="27"/>
      <c r="J94" s="17"/>
      <c r="K94" s="17"/>
      <c r="L94" s="27"/>
      <c r="M94" s="17"/>
      <c r="N94" s="27"/>
      <c r="O94" s="17"/>
      <c r="P94" s="17"/>
      <c r="Q94" s="7"/>
    </row>
    <row r="95" spans="1:31" ht="23.1" customHeight="1">
      <c r="D95" s="7"/>
      <c r="E95" s="7"/>
      <c r="F95" s="13"/>
      <c r="G95" s="10"/>
      <c r="H95" s="17"/>
      <c r="I95" s="27"/>
      <c r="J95" s="17"/>
      <c r="K95" s="17"/>
      <c r="L95" s="27"/>
      <c r="M95" s="17"/>
      <c r="N95" s="27"/>
      <c r="O95" s="17"/>
      <c r="P95" s="17"/>
      <c r="Q95" s="7"/>
    </row>
    <row r="96" spans="1:31" ht="23.1" customHeight="1">
      <c r="D96" s="7"/>
      <c r="E96" s="7"/>
      <c r="F96" s="13"/>
      <c r="G96" s="10"/>
      <c r="H96" s="17"/>
      <c r="I96" s="27"/>
      <c r="J96" s="17"/>
      <c r="K96" s="17"/>
      <c r="L96" s="27"/>
      <c r="M96" s="17"/>
      <c r="N96" s="27"/>
      <c r="O96" s="17"/>
      <c r="P96" s="17"/>
      <c r="Q96" s="7"/>
    </row>
    <row r="97" spans="1:29" ht="23.1" customHeight="1">
      <c r="D97" s="7"/>
      <c r="E97" s="7"/>
      <c r="F97" s="13"/>
      <c r="G97" s="10"/>
      <c r="H97" s="17"/>
      <c r="I97" s="27"/>
      <c r="J97" s="17"/>
      <c r="K97" s="17"/>
      <c r="L97" s="27"/>
      <c r="M97" s="17"/>
      <c r="N97" s="27"/>
      <c r="O97" s="17"/>
      <c r="P97" s="17"/>
      <c r="Q97" s="7"/>
    </row>
    <row r="98" spans="1:29" ht="23.1" customHeight="1">
      <c r="D98" s="7"/>
      <c r="E98" s="7"/>
      <c r="F98" s="13"/>
      <c r="G98" s="10"/>
      <c r="H98" s="17"/>
      <c r="I98" s="27"/>
      <c r="J98" s="17"/>
      <c r="K98" s="17"/>
      <c r="L98" s="27"/>
      <c r="M98" s="17"/>
      <c r="N98" s="27"/>
      <c r="O98" s="17"/>
      <c r="P98" s="17"/>
      <c r="Q98" s="7"/>
    </row>
    <row r="99" spans="1:29" ht="23.1" customHeight="1">
      <c r="D99" s="7"/>
      <c r="E99" s="7"/>
      <c r="F99" s="13"/>
      <c r="G99" s="10"/>
      <c r="H99" s="17"/>
      <c r="I99" s="27"/>
      <c r="J99" s="17"/>
      <c r="K99" s="17"/>
      <c r="L99" s="27"/>
      <c r="M99" s="17"/>
      <c r="N99" s="27"/>
      <c r="O99" s="17"/>
      <c r="P99" s="17"/>
      <c r="Q99" s="7"/>
    </row>
    <row r="100" spans="1:29" ht="23.1" customHeight="1">
      <c r="D100" s="7"/>
      <c r="E100" s="7"/>
      <c r="F100" s="13"/>
      <c r="G100" s="10"/>
      <c r="H100" s="17"/>
      <c r="I100" s="27"/>
      <c r="J100" s="17"/>
      <c r="K100" s="17"/>
      <c r="L100" s="27"/>
      <c r="M100" s="17"/>
      <c r="N100" s="27"/>
      <c r="O100" s="17"/>
      <c r="P100" s="17"/>
      <c r="Q100" s="7"/>
    </row>
    <row r="101" spans="1:29" ht="23.1" customHeight="1">
      <c r="D101" s="7"/>
      <c r="E101" s="7"/>
      <c r="F101" s="13"/>
      <c r="G101" s="10"/>
      <c r="H101" s="17"/>
      <c r="I101" s="27"/>
      <c r="J101" s="17"/>
      <c r="K101" s="17"/>
      <c r="L101" s="27"/>
      <c r="M101" s="17"/>
      <c r="N101" s="27"/>
      <c r="O101" s="17"/>
      <c r="P101" s="17"/>
      <c r="Q101" s="7"/>
    </row>
    <row r="102" spans="1:29" ht="23.1" customHeight="1">
      <c r="D102" s="7"/>
      <c r="E102" s="7"/>
      <c r="F102" s="13"/>
      <c r="G102" s="10"/>
      <c r="H102" s="17"/>
      <c r="I102" s="27"/>
      <c r="J102" s="17"/>
      <c r="K102" s="17"/>
      <c r="L102" s="27"/>
      <c r="M102" s="17"/>
      <c r="N102" s="27"/>
      <c r="O102" s="17"/>
      <c r="P102" s="17"/>
      <c r="Q102" s="7"/>
    </row>
    <row r="103" spans="1:29" ht="23.1" customHeight="1">
      <c r="D103" s="7"/>
      <c r="E103" s="7"/>
      <c r="F103" s="13"/>
      <c r="G103" s="10"/>
      <c r="H103" s="17"/>
      <c r="I103" s="27"/>
      <c r="J103" s="17"/>
      <c r="K103" s="17"/>
      <c r="L103" s="27"/>
      <c r="M103" s="17"/>
      <c r="N103" s="27"/>
      <c r="O103" s="17"/>
      <c r="P103" s="17"/>
      <c r="Q103" s="7"/>
    </row>
    <row r="104" spans="1:29" ht="23.1" customHeight="1">
      <c r="D104" s="7"/>
      <c r="E104" s="7"/>
      <c r="F104" s="13"/>
      <c r="G104" s="10"/>
      <c r="H104" s="17"/>
      <c r="I104" s="27"/>
      <c r="J104" s="17"/>
      <c r="K104" s="17"/>
      <c r="L104" s="27"/>
      <c r="M104" s="17"/>
      <c r="N104" s="27"/>
      <c r="O104" s="17"/>
      <c r="P104" s="17"/>
      <c r="Q104" s="7"/>
    </row>
    <row r="105" spans="1:29" ht="23.1" customHeight="1">
      <c r="D105" s="7"/>
      <c r="E105" s="7"/>
      <c r="F105" s="13"/>
      <c r="G105" s="10"/>
      <c r="H105" s="17"/>
      <c r="I105" s="27"/>
      <c r="J105" s="17"/>
      <c r="K105" s="17"/>
      <c r="L105" s="27"/>
      <c r="M105" s="17"/>
      <c r="N105" s="27"/>
      <c r="O105" s="17"/>
      <c r="P105" s="17"/>
      <c r="Q105" s="7"/>
    </row>
    <row r="106" spans="1:29" ht="23.1" customHeight="1">
      <c r="D106" s="7"/>
      <c r="E106" s="7"/>
      <c r="F106" s="13"/>
      <c r="G106" s="10"/>
      <c r="H106" s="17"/>
      <c r="I106" s="27"/>
      <c r="J106" s="17"/>
      <c r="K106" s="17"/>
      <c r="L106" s="27"/>
      <c r="M106" s="17"/>
      <c r="N106" s="27"/>
      <c r="O106" s="17"/>
      <c r="P106" s="17"/>
      <c r="Q106" s="7"/>
    </row>
    <row r="107" spans="1:29" ht="23.1" customHeight="1">
      <c r="B107" s="8" t="s">
        <v>299</v>
      </c>
      <c r="D107" s="7" t="s">
        <v>300</v>
      </c>
      <c r="E107" s="7"/>
      <c r="F107" s="13"/>
      <c r="G107" s="10"/>
      <c r="H107" s="17"/>
      <c r="I107" s="27">
        <f>TRUNC(SUM(I82:I106))</f>
        <v>0</v>
      </c>
      <c r="J107" s="17"/>
      <c r="K107" s="17"/>
      <c r="L107" s="27">
        <f>TRUNC(SUM(L82:L106))</f>
        <v>0</v>
      </c>
      <c r="M107" s="17"/>
      <c r="N107" s="27">
        <f>TRUNC(SUM(N82:N106))</f>
        <v>0</v>
      </c>
      <c r="O107" s="17" t="str">
        <f>IF((H107+K107+M107)=0, "", (H107+K107+M107))</f>
        <v/>
      </c>
      <c r="P107" s="17">
        <f>TRUNC(SUM(P82:P106))</f>
        <v>0</v>
      </c>
      <c r="Q107" s="7"/>
    </row>
    <row r="108" spans="1:29" ht="23.1" customHeight="1">
      <c r="B108" s="8" t="s">
        <v>229</v>
      </c>
      <c r="D108" s="185" t="s">
        <v>312</v>
      </c>
      <c r="E108" s="186"/>
      <c r="F108" s="186"/>
      <c r="G108" s="186"/>
      <c r="H108" s="186"/>
      <c r="I108" s="186"/>
      <c r="J108" s="186"/>
      <c r="K108" s="186"/>
      <c r="L108" s="186"/>
      <c r="M108" s="186"/>
      <c r="N108" s="186"/>
      <c r="O108" s="186"/>
      <c r="P108" s="186"/>
      <c r="Q108" s="187"/>
    </row>
    <row r="109" spans="1:29" ht="23.1" customHeight="1">
      <c r="A109" s="8" t="s">
        <v>231</v>
      </c>
      <c r="B109" s="8" t="s">
        <v>305</v>
      </c>
      <c r="C109" s="8" t="s">
        <v>232</v>
      </c>
      <c r="D109" s="7" t="s">
        <v>71</v>
      </c>
      <c r="E109" s="7" t="s">
        <v>81</v>
      </c>
      <c r="F109" s="13" t="s">
        <v>82</v>
      </c>
      <c r="G109" s="10">
        <v>264</v>
      </c>
      <c r="H109" s="17"/>
      <c r="I109" s="27">
        <f t="shared" ref="I109:I117" si="20">TRUNC(G109*H109)</f>
        <v>0</v>
      </c>
      <c r="J109" s="17">
        <v>264</v>
      </c>
      <c r="K109" s="17"/>
      <c r="L109" s="27">
        <f t="shared" ref="L109:L117" si="21">TRUNC(G109*K109)</f>
        <v>0</v>
      </c>
      <c r="M109" s="17"/>
      <c r="N109" s="27">
        <f t="shared" ref="N109:N117" si="22">TRUNC(G109*M109)</f>
        <v>0</v>
      </c>
      <c r="O109" s="17" t="str">
        <f t="shared" ref="O109:O117" si="23">IF((H109+K109+M109)=0, "", (H109+K109+M109))</f>
        <v/>
      </c>
      <c r="P109" s="17">
        <f t="shared" ref="P109:P117" si="24">SUM(I109,L109,N109)</f>
        <v>0</v>
      </c>
      <c r="Q109" s="7"/>
      <c r="AC109" s="15">
        <f>G109*H109</f>
        <v>0</v>
      </c>
    </row>
    <row r="110" spans="1:29" ht="23.1" customHeight="1">
      <c r="A110" s="8" t="s">
        <v>233</v>
      </c>
      <c r="B110" s="8" t="s">
        <v>305</v>
      </c>
      <c r="C110" s="8" t="s">
        <v>234</v>
      </c>
      <c r="D110" s="7" t="s">
        <v>71</v>
      </c>
      <c r="E110" s="7" t="s">
        <v>84</v>
      </c>
      <c r="F110" s="13" t="s">
        <v>82</v>
      </c>
      <c r="G110" s="10">
        <v>71</v>
      </c>
      <c r="H110" s="17"/>
      <c r="I110" s="27">
        <f t="shared" si="20"/>
        <v>0</v>
      </c>
      <c r="J110" s="17">
        <v>71</v>
      </c>
      <c r="K110" s="17"/>
      <c r="L110" s="27">
        <f t="shared" si="21"/>
        <v>0</v>
      </c>
      <c r="M110" s="17"/>
      <c r="N110" s="27">
        <f t="shared" si="22"/>
        <v>0</v>
      </c>
      <c r="O110" s="17" t="str">
        <f t="shared" si="23"/>
        <v/>
      </c>
      <c r="P110" s="17">
        <f t="shared" si="24"/>
        <v>0</v>
      </c>
      <c r="Q110" s="7"/>
      <c r="AC110" s="15">
        <f>G110*H110</f>
        <v>0</v>
      </c>
    </row>
    <row r="111" spans="1:29" ht="23.1" customHeight="1">
      <c r="A111" s="8" t="s">
        <v>179</v>
      </c>
      <c r="B111" s="8" t="s">
        <v>305</v>
      </c>
      <c r="C111" s="8" t="s">
        <v>70</v>
      </c>
      <c r="D111" s="7" t="s">
        <v>71</v>
      </c>
      <c r="E111" s="7" t="s">
        <v>72</v>
      </c>
      <c r="F111" s="13" t="s">
        <v>73</v>
      </c>
      <c r="G111" s="10">
        <v>48</v>
      </c>
      <c r="H111" s="17"/>
      <c r="I111" s="27">
        <f t="shared" si="20"/>
        <v>0</v>
      </c>
      <c r="J111" s="17">
        <v>48</v>
      </c>
      <c r="K111" s="17"/>
      <c r="L111" s="27">
        <f t="shared" si="21"/>
        <v>0</v>
      </c>
      <c r="M111" s="17"/>
      <c r="N111" s="27">
        <f t="shared" si="22"/>
        <v>0</v>
      </c>
      <c r="O111" s="17" t="str">
        <f t="shared" si="23"/>
        <v/>
      </c>
      <c r="P111" s="17">
        <f t="shared" si="24"/>
        <v>0</v>
      </c>
      <c r="Q111" s="7"/>
    </row>
    <row r="112" spans="1:29" ht="23.1" customHeight="1">
      <c r="A112" s="8" t="s">
        <v>180</v>
      </c>
      <c r="B112" s="8" t="s">
        <v>305</v>
      </c>
      <c r="C112" s="8" t="s">
        <v>74</v>
      </c>
      <c r="D112" s="7" t="s">
        <v>71</v>
      </c>
      <c r="E112" s="7" t="s">
        <v>75</v>
      </c>
      <c r="F112" s="13" t="s">
        <v>73</v>
      </c>
      <c r="G112" s="10">
        <v>12</v>
      </c>
      <c r="H112" s="17"/>
      <c r="I112" s="27">
        <f t="shared" si="20"/>
        <v>0</v>
      </c>
      <c r="J112" s="17">
        <v>12</v>
      </c>
      <c r="K112" s="17"/>
      <c r="L112" s="27">
        <f t="shared" si="21"/>
        <v>0</v>
      </c>
      <c r="M112" s="17"/>
      <c r="N112" s="27">
        <f t="shared" si="22"/>
        <v>0</v>
      </c>
      <c r="O112" s="17" t="str">
        <f t="shared" si="23"/>
        <v/>
      </c>
      <c r="P112" s="17">
        <f t="shared" si="24"/>
        <v>0</v>
      </c>
      <c r="Q112" s="7"/>
    </row>
    <row r="113" spans="1:31" ht="23.1" customHeight="1">
      <c r="A113" s="8" t="s">
        <v>248</v>
      </c>
      <c r="B113" s="8" t="s">
        <v>305</v>
      </c>
      <c r="C113" s="8" t="s">
        <v>249</v>
      </c>
      <c r="D113" s="7" t="s">
        <v>95</v>
      </c>
      <c r="E113" s="7" t="s">
        <v>96</v>
      </c>
      <c r="F113" s="13" t="s">
        <v>73</v>
      </c>
      <c r="G113" s="10">
        <v>26</v>
      </c>
      <c r="H113" s="17"/>
      <c r="I113" s="27">
        <f t="shared" si="20"/>
        <v>0</v>
      </c>
      <c r="J113" s="17">
        <v>26</v>
      </c>
      <c r="K113" s="17"/>
      <c r="L113" s="27">
        <f t="shared" si="21"/>
        <v>0</v>
      </c>
      <c r="M113" s="17"/>
      <c r="N113" s="27">
        <f t="shared" si="22"/>
        <v>0</v>
      </c>
      <c r="O113" s="17" t="str">
        <f t="shared" si="23"/>
        <v/>
      </c>
      <c r="P113" s="17">
        <f t="shared" si="24"/>
        <v>0</v>
      </c>
      <c r="Q113" s="7"/>
    </row>
    <row r="114" spans="1:31" ht="23.1" customHeight="1">
      <c r="A114" s="8" t="s">
        <v>252</v>
      </c>
      <c r="B114" s="8" t="s">
        <v>305</v>
      </c>
      <c r="C114" s="8" t="s">
        <v>253</v>
      </c>
      <c r="D114" s="7" t="s">
        <v>105</v>
      </c>
      <c r="E114" s="7" t="s">
        <v>106</v>
      </c>
      <c r="F114" s="13" t="s">
        <v>73</v>
      </c>
      <c r="G114" s="10">
        <v>33</v>
      </c>
      <c r="H114" s="17"/>
      <c r="I114" s="27">
        <f t="shared" si="20"/>
        <v>0</v>
      </c>
      <c r="J114" s="17">
        <v>33</v>
      </c>
      <c r="K114" s="17"/>
      <c r="L114" s="27">
        <f t="shared" si="21"/>
        <v>0</v>
      </c>
      <c r="M114" s="17"/>
      <c r="N114" s="27">
        <f t="shared" si="22"/>
        <v>0</v>
      </c>
      <c r="O114" s="17" t="str">
        <f t="shared" si="23"/>
        <v/>
      </c>
      <c r="P114" s="17">
        <f t="shared" si="24"/>
        <v>0</v>
      </c>
      <c r="Q114" s="7"/>
    </row>
    <row r="115" spans="1:31" ht="23.1" customHeight="1">
      <c r="A115" s="8" t="s">
        <v>261</v>
      </c>
      <c r="B115" s="8" t="s">
        <v>305</v>
      </c>
      <c r="C115" s="8" t="s">
        <v>262</v>
      </c>
      <c r="D115" s="7" t="s">
        <v>113</v>
      </c>
      <c r="E115" s="7" t="s">
        <v>114</v>
      </c>
      <c r="F115" s="13" t="s">
        <v>82</v>
      </c>
      <c r="G115" s="10">
        <v>1204</v>
      </c>
      <c r="H115" s="17"/>
      <c r="I115" s="27">
        <f t="shared" si="20"/>
        <v>0</v>
      </c>
      <c r="J115" s="17">
        <v>1204</v>
      </c>
      <c r="K115" s="17"/>
      <c r="L115" s="27">
        <f t="shared" si="21"/>
        <v>0</v>
      </c>
      <c r="M115" s="17"/>
      <c r="N115" s="27">
        <f t="shared" si="22"/>
        <v>0</v>
      </c>
      <c r="O115" s="17" t="str">
        <f t="shared" si="23"/>
        <v/>
      </c>
      <c r="P115" s="17">
        <f t="shared" si="24"/>
        <v>0</v>
      </c>
      <c r="Q115" s="7"/>
      <c r="AC115" s="15">
        <f>G115*H115</f>
        <v>0</v>
      </c>
    </row>
    <row r="116" spans="1:31" ht="23.1" customHeight="1">
      <c r="A116" s="8" t="s">
        <v>275</v>
      </c>
      <c r="B116" s="8" t="s">
        <v>305</v>
      </c>
      <c r="C116" s="8" t="s">
        <v>276</v>
      </c>
      <c r="D116" s="7" t="s">
        <v>125</v>
      </c>
      <c r="E116" s="7" t="s">
        <v>128</v>
      </c>
      <c r="F116" s="13" t="s">
        <v>73</v>
      </c>
      <c r="G116" s="10">
        <v>22</v>
      </c>
      <c r="H116" s="17"/>
      <c r="I116" s="27">
        <f t="shared" si="20"/>
        <v>0</v>
      </c>
      <c r="J116" s="17">
        <v>22</v>
      </c>
      <c r="K116" s="17"/>
      <c r="L116" s="27">
        <f t="shared" si="21"/>
        <v>0</v>
      </c>
      <c r="M116" s="17"/>
      <c r="N116" s="27">
        <f t="shared" si="22"/>
        <v>0</v>
      </c>
      <c r="O116" s="17" t="str">
        <f t="shared" si="23"/>
        <v/>
      </c>
      <c r="P116" s="17">
        <f t="shared" si="24"/>
        <v>0</v>
      </c>
      <c r="Q116" s="7"/>
    </row>
    <row r="117" spans="1:31" ht="23.1" customHeight="1">
      <c r="A117" s="8" t="s">
        <v>277</v>
      </c>
      <c r="B117" s="8" t="s">
        <v>305</v>
      </c>
      <c r="C117" s="8" t="s">
        <v>278</v>
      </c>
      <c r="D117" s="7" t="s">
        <v>130</v>
      </c>
      <c r="E117" s="7" t="s">
        <v>128</v>
      </c>
      <c r="F117" s="13" t="s">
        <v>73</v>
      </c>
      <c r="G117" s="10">
        <v>4</v>
      </c>
      <c r="H117" s="17"/>
      <c r="I117" s="27">
        <f t="shared" si="20"/>
        <v>0</v>
      </c>
      <c r="J117" s="17">
        <v>4</v>
      </c>
      <c r="K117" s="17"/>
      <c r="L117" s="27">
        <f t="shared" si="21"/>
        <v>0</v>
      </c>
      <c r="M117" s="17"/>
      <c r="N117" s="27">
        <f t="shared" si="22"/>
        <v>0</v>
      </c>
      <c r="O117" s="17" t="str">
        <f t="shared" si="23"/>
        <v/>
      </c>
      <c r="P117" s="17">
        <f t="shared" si="24"/>
        <v>0</v>
      </c>
      <c r="Q117" s="7"/>
    </row>
    <row r="118" spans="1:31" ht="23.1" customHeight="1">
      <c r="D118" s="7"/>
      <c r="E118" s="7"/>
      <c r="F118" s="13"/>
      <c r="G118" s="10"/>
      <c r="H118" s="17"/>
      <c r="I118" s="27"/>
      <c r="J118" s="17"/>
      <c r="K118" s="17"/>
      <c r="L118" s="27"/>
      <c r="M118" s="17"/>
      <c r="N118" s="27"/>
      <c r="O118" s="17"/>
      <c r="P118" s="17"/>
      <c r="Q118" s="7"/>
      <c r="AE118" s="15">
        <f>TRUNC(SUM(AE108:AE117))</f>
        <v>0</v>
      </c>
    </row>
    <row r="119" spans="1:31" ht="23.1" customHeight="1">
      <c r="D119" s="7"/>
      <c r="E119" s="7"/>
      <c r="F119" s="13"/>
      <c r="G119" s="10"/>
      <c r="H119" s="17"/>
      <c r="I119" s="27"/>
      <c r="J119" s="17"/>
      <c r="K119" s="17"/>
      <c r="L119" s="27"/>
      <c r="M119" s="17"/>
      <c r="N119" s="27"/>
      <c r="O119" s="17"/>
      <c r="P119" s="17"/>
      <c r="Q119" s="7"/>
    </row>
    <row r="120" spans="1:31" ht="23.1" customHeight="1">
      <c r="D120" s="7"/>
      <c r="E120" s="7"/>
      <c r="F120" s="13"/>
      <c r="G120" s="10"/>
      <c r="H120" s="17"/>
      <c r="I120" s="27"/>
      <c r="J120" s="17"/>
      <c r="K120" s="17"/>
      <c r="L120" s="27"/>
      <c r="M120" s="17"/>
      <c r="N120" s="27"/>
      <c r="O120" s="17"/>
      <c r="P120" s="17"/>
      <c r="Q120" s="7"/>
    </row>
    <row r="121" spans="1:31" ht="23.1" customHeight="1">
      <c r="D121" s="7"/>
      <c r="E121" s="7"/>
      <c r="F121" s="13"/>
      <c r="G121" s="10"/>
      <c r="H121" s="17"/>
      <c r="I121" s="27"/>
      <c r="J121" s="17"/>
      <c r="K121" s="17"/>
      <c r="L121" s="27"/>
      <c r="M121" s="17"/>
      <c r="N121" s="27"/>
      <c r="O121" s="17"/>
      <c r="P121" s="17"/>
      <c r="Q121" s="7"/>
    </row>
    <row r="122" spans="1:31" ht="23.1" customHeight="1">
      <c r="D122" s="7"/>
      <c r="E122" s="7"/>
      <c r="F122" s="13"/>
      <c r="G122" s="10"/>
      <c r="H122" s="17"/>
      <c r="I122" s="27"/>
      <c r="J122" s="17"/>
      <c r="K122" s="17"/>
      <c r="L122" s="27"/>
      <c r="M122" s="17"/>
      <c r="N122" s="27"/>
      <c r="O122" s="17"/>
      <c r="P122" s="17"/>
      <c r="Q122" s="7"/>
    </row>
    <row r="123" spans="1:31" ht="23.1" customHeight="1">
      <c r="D123" s="7"/>
      <c r="E123" s="7"/>
      <c r="F123" s="13"/>
      <c r="G123" s="10"/>
      <c r="H123" s="17"/>
      <c r="I123" s="27"/>
      <c r="J123" s="17"/>
      <c r="K123" s="17"/>
      <c r="L123" s="27"/>
      <c r="M123" s="17"/>
      <c r="N123" s="27"/>
      <c r="O123" s="17"/>
      <c r="P123" s="17"/>
      <c r="Q123" s="7"/>
    </row>
    <row r="124" spans="1:31" ht="23.1" customHeight="1">
      <c r="D124" s="7"/>
      <c r="E124" s="7"/>
      <c r="F124" s="13"/>
      <c r="G124" s="10"/>
      <c r="H124" s="17"/>
      <c r="I124" s="27"/>
      <c r="J124" s="17"/>
      <c r="K124" s="17"/>
      <c r="L124" s="27"/>
      <c r="M124" s="17"/>
      <c r="N124" s="27"/>
      <c r="O124" s="17"/>
      <c r="P124" s="17"/>
      <c r="Q124" s="7"/>
    </row>
    <row r="125" spans="1:31" ht="23.1" customHeight="1">
      <c r="D125" s="7"/>
      <c r="E125" s="7"/>
      <c r="F125" s="13"/>
      <c r="G125" s="10"/>
      <c r="H125" s="17"/>
      <c r="I125" s="27"/>
      <c r="J125" s="17"/>
      <c r="K125" s="17"/>
      <c r="L125" s="27"/>
      <c r="M125" s="17"/>
      <c r="N125" s="27"/>
      <c r="O125" s="17"/>
      <c r="P125" s="17"/>
      <c r="Q125" s="7"/>
    </row>
    <row r="126" spans="1:31" ht="23.1" customHeight="1">
      <c r="D126" s="7"/>
      <c r="E126" s="7"/>
      <c r="F126" s="13"/>
      <c r="G126" s="10"/>
      <c r="H126" s="17"/>
      <c r="I126" s="27"/>
      <c r="J126" s="17"/>
      <c r="K126" s="17"/>
      <c r="L126" s="27"/>
      <c r="M126" s="17"/>
      <c r="N126" s="27"/>
      <c r="O126" s="17"/>
      <c r="P126" s="17"/>
      <c r="Q126" s="7"/>
    </row>
    <row r="127" spans="1:31" ht="23.1" customHeight="1">
      <c r="D127" s="7"/>
      <c r="E127" s="7"/>
      <c r="F127" s="13"/>
      <c r="G127" s="10"/>
      <c r="H127" s="17"/>
      <c r="I127" s="27"/>
      <c r="J127" s="17"/>
      <c r="K127" s="17"/>
      <c r="L127" s="27"/>
      <c r="M127" s="17"/>
      <c r="N127" s="27"/>
      <c r="O127" s="17"/>
      <c r="P127" s="17"/>
      <c r="Q127" s="7"/>
    </row>
    <row r="128" spans="1:31" ht="23.1" customHeight="1">
      <c r="D128" s="7"/>
      <c r="E128" s="7"/>
      <c r="F128" s="13"/>
      <c r="G128" s="10"/>
      <c r="H128" s="17"/>
      <c r="I128" s="27"/>
      <c r="J128" s="17"/>
      <c r="K128" s="17"/>
      <c r="L128" s="27"/>
      <c r="M128" s="17"/>
      <c r="N128" s="27"/>
      <c r="O128" s="17"/>
      <c r="P128" s="17"/>
      <c r="Q128" s="7"/>
    </row>
    <row r="129" spans="1:31" ht="23.1" customHeight="1">
      <c r="D129" s="7"/>
      <c r="E129" s="7"/>
      <c r="F129" s="13"/>
      <c r="G129" s="10"/>
      <c r="H129" s="17"/>
      <c r="I129" s="27"/>
      <c r="J129" s="17"/>
      <c r="K129" s="17"/>
      <c r="L129" s="27"/>
      <c r="M129" s="17"/>
      <c r="N129" s="27"/>
      <c r="O129" s="17"/>
      <c r="P129" s="17"/>
      <c r="Q129" s="7"/>
    </row>
    <row r="130" spans="1:31" ht="23.1" customHeight="1">
      <c r="D130" s="7"/>
      <c r="E130" s="7"/>
      <c r="F130" s="13"/>
      <c r="G130" s="10"/>
      <c r="H130" s="17"/>
      <c r="I130" s="27"/>
      <c r="J130" s="17"/>
      <c r="K130" s="17"/>
      <c r="L130" s="27"/>
      <c r="M130" s="17"/>
      <c r="N130" s="27"/>
      <c r="O130" s="17"/>
      <c r="P130" s="17"/>
      <c r="Q130" s="7"/>
    </row>
    <row r="131" spans="1:31" ht="23.1" customHeight="1">
      <c r="D131" s="7"/>
      <c r="E131" s="7"/>
      <c r="F131" s="13"/>
      <c r="G131" s="10"/>
      <c r="H131" s="17"/>
      <c r="I131" s="27"/>
      <c r="J131" s="17"/>
      <c r="K131" s="17"/>
      <c r="L131" s="27"/>
      <c r="M131" s="17"/>
      <c r="N131" s="27"/>
      <c r="O131" s="17"/>
      <c r="P131" s="17"/>
      <c r="Q131" s="7"/>
    </row>
    <row r="132" spans="1:31" ht="23.1" customHeight="1">
      <c r="D132" s="7"/>
      <c r="E132" s="7"/>
      <c r="F132" s="13"/>
      <c r="G132" s="10"/>
      <c r="H132" s="17"/>
      <c r="I132" s="27"/>
      <c r="J132" s="17"/>
      <c r="K132" s="17"/>
      <c r="L132" s="27"/>
      <c r="M132" s="17"/>
      <c r="N132" s="27"/>
      <c r="O132" s="17"/>
      <c r="P132" s="17"/>
      <c r="Q132" s="7"/>
    </row>
    <row r="133" spans="1:31" ht="23.1" customHeight="1">
      <c r="B133" s="8" t="s">
        <v>299</v>
      </c>
      <c r="D133" s="7" t="s">
        <v>300</v>
      </c>
      <c r="E133" s="7"/>
      <c r="F133" s="13"/>
      <c r="G133" s="10"/>
      <c r="H133" s="17"/>
      <c r="I133" s="27">
        <f>TRUNC(SUM(I108:I132))</f>
        <v>0</v>
      </c>
      <c r="J133" s="17"/>
      <c r="K133" s="17"/>
      <c r="L133" s="27">
        <f>TRUNC(SUM(L108:L132))</f>
        <v>0</v>
      </c>
      <c r="M133" s="17"/>
      <c r="N133" s="27">
        <f>TRUNC(SUM(N108:N132))</f>
        <v>0</v>
      </c>
      <c r="O133" s="17" t="str">
        <f>IF((H133+K133+M133)=0, "", (H133+K133+M133))</f>
        <v/>
      </c>
      <c r="P133" s="17">
        <f>TRUNC(SUM(P108:P132))</f>
        <v>0</v>
      </c>
      <c r="Q133" s="7"/>
    </row>
    <row r="134" spans="1:31" ht="23.1" customHeight="1">
      <c r="B134" s="8" t="s">
        <v>229</v>
      </c>
      <c r="D134" s="185" t="s">
        <v>313</v>
      </c>
      <c r="E134" s="186"/>
      <c r="F134" s="186"/>
      <c r="G134" s="186"/>
      <c r="H134" s="186"/>
      <c r="I134" s="186"/>
      <c r="J134" s="186"/>
      <c r="K134" s="186"/>
      <c r="L134" s="186"/>
      <c r="M134" s="186"/>
      <c r="N134" s="186"/>
      <c r="O134" s="186"/>
      <c r="P134" s="186"/>
      <c r="Q134" s="187"/>
    </row>
    <row r="135" spans="1:31" ht="23.1" customHeight="1">
      <c r="A135" s="8" t="s">
        <v>231</v>
      </c>
      <c r="B135" s="8" t="s">
        <v>306</v>
      </c>
      <c r="C135" s="8" t="s">
        <v>232</v>
      </c>
      <c r="D135" s="7" t="s">
        <v>71</v>
      </c>
      <c r="E135" s="7" t="s">
        <v>81</v>
      </c>
      <c r="F135" s="13" t="s">
        <v>82</v>
      </c>
      <c r="G135" s="10">
        <v>59</v>
      </c>
      <c r="H135" s="17"/>
      <c r="I135" s="27">
        <f t="shared" ref="I135:I142" si="25">TRUNC(G135*H135)</f>
        <v>0</v>
      </c>
      <c r="J135" s="17">
        <v>59</v>
      </c>
      <c r="K135" s="17"/>
      <c r="L135" s="27">
        <f t="shared" ref="L135:L142" si="26">TRUNC(G135*K135)</f>
        <v>0</v>
      </c>
      <c r="M135" s="17"/>
      <c r="N135" s="27">
        <f t="shared" ref="N135:N142" si="27">TRUNC(G135*M135)</f>
        <v>0</v>
      </c>
      <c r="O135" s="17" t="str">
        <f t="shared" ref="O135:O142" si="28">IF((H135+K135+M135)=0, "", (H135+K135+M135))</f>
        <v/>
      </c>
      <c r="P135" s="17">
        <f t="shared" ref="P135:P142" si="29">SUM(I135,L135,N135)</f>
        <v>0</v>
      </c>
      <c r="Q135" s="7"/>
      <c r="AC135" s="15">
        <f>G135*H135</f>
        <v>0</v>
      </c>
    </row>
    <row r="136" spans="1:31" ht="23.1" customHeight="1">
      <c r="A136" s="8" t="s">
        <v>179</v>
      </c>
      <c r="B136" s="8" t="s">
        <v>306</v>
      </c>
      <c r="C136" s="8" t="s">
        <v>70</v>
      </c>
      <c r="D136" s="7" t="s">
        <v>71</v>
      </c>
      <c r="E136" s="7" t="s">
        <v>72</v>
      </c>
      <c r="F136" s="13" t="s">
        <v>73</v>
      </c>
      <c r="G136" s="10">
        <v>12</v>
      </c>
      <c r="H136" s="17"/>
      <c r="I136" s="27">
        <f t="shared" si="25"/>
        <v>0</v>
      </c>
      <c r="J136" s="17">
        <v>12</v>
      </c>
      <c r="K136" s="17"/>
      <c r="L136" s="27">
        <f t="shared" si="26"/>
        <v>0</v>
      </c>
      <c r="M136" s="17"/>
      <c r="N136" s="27">
        <f t="shared" si="27"/>
        <v>0</v>
      </c>
      <c r="O136" s="17" t="str">
        <f t="shared" si="28"/>
        <v/>
      </c>
      <c r="P136" s="17">
        <f t="shared" si="29"/>
        <v>0</v>
      </c>
      <c r="Q136" s="7"/>
    </row>
    <row r="137" spans="1:31" ht="23.1" customHeight="1">
      <c r="A137" s="8" t="s">
        <v>244</v>
      </c>
      <c r="B137" s="8" t="s">
        <v>306</v>
      </c>
      <c r="C137" s="8" t="s">
        <v>245</v>
      </c>
      <c r="D137" s="7" t="s">
        <v>90</v>
      </c>
      <c r="E137" s="7" t="s">
        <v>91</v>
      </c>
      <c r="F137" s="13" t="s">
        <v>73</v>
      </c>
      <c r="G137" s="10">
        <v>2</v>
      </c>
      <c r="H137" s="17"/>
      <c r="I137" s="27">
        <f t="shared" si="25"/>
        <v>0</v>
      </c>
      <c r="J137" s="17">
        <v>2</v>
      </c>
      <c r="K137" s="17"/>
      <c r="L137" s="27">
        <f t="shared" si="26"/>
        <v>0</v>
      </c>
      <c r="M137" s="17"/>
      <c r="N137" s="27">
        <f t="shared" si="27"/>
        <v>0</v>
      </c>
      <c r="O137" s="17" t="str">
        <f t="shared" si="28"/>
        <v/>
      </c>
      <c r="P137" s="17">
        <f t="shared" si="29"/>
        <v>0</v>
      </c>
      <c r="Q137" s="7"/>
    </row>
    <row r="138" spans="1:31" ht="23.1" customHeight="1">
      <c r="A138" s="8" t="s">
        <v>248</v>
      </c>
      <c r="B138" s="8" t="s">
        <v>306</v>
      </c>
      <c r="C138" s="8" t="s">
        <v>249</v>
      </c>
      <c r="D138" s="7" t="s">
        <v>95</v>
      </c>
      <c r="E138" s="7" t="s">
        <v>96</v>
      </c>
      <c r="F138" s="13" t="s">
        <v>73</v>
      </c>
      <c r="G138" s="10">
        <v>2</v>
      </c>
      <c r="H138" s="17"/>
      <c r="I138" s="27">
        <f t="shared" si="25"/>
        <v>0</v>
      </c>
      <c r="J138" s="17">
        <v>2</v>
      </c>
      <c r="K138" s="17"/>
      <c r="L138" s="27">
        <f t="shared" si="26"/>
        <v>0</v>
      </c>
      <c r="M138" s="17"/>
      <c r="N138" s="27">
        <f t="shared" si="27"/>
        <v>0</v>
      </c>
      <c r="O138" s="17" t="str">
        <f t="shared" si="28"/>
        <v/>
      </c>
      <c r="P138" s="17">
        <f t="shared" si="29"/>
        <v>0</v>
      </c>
      <c r="Q138" s="7"/>
    </row>
    <row r="139" spans="1:31" ht="23.1" customHeight="1">
      <c r="A139" s="8" t="s">
        <v>191</v>
      </c>
      <c r="B139" s="8" t="s">
        <v>306</v>
      </c>
      <c r="C139" s="8" t="s">
        <v>99</v>
      </c>
      <c r="D139" s="7" t="s">
        <v>100</v>
      </c>
      <c r="E139" s="7" t="s">
        <v>101</v>
      </c>
      <c r="F139" s="13" t="s">
        <v>73</v>
      </c>
      <c r="G139" s="10">
        <v>2</v>
      </c>
      <c r="H139" s="17"/>
      <c r="I139" s="27">
        <f t="shared" si="25"/>
        <v>0</v>
      </c>
      <c r="J139" s="17">
        <v>2</v>
      </c>
      <c r="K139" s="17"/>
      <c r="L139" s="27">
        <f t="shared" si="26"/>
        <v>0</v>
      </c>
      <c r="M139" s="17"/>
      <c r="N139" s="27">
        <f t="shared" si="27"/>
        <v>0</v>
      </c>
      <c r="O139" s="17" t="str">
        <f t="shared" si="28"/>
        <v/>
      </c>
      <c r="P139" s="17">
        <f t="shared" si="29"/>
        <v>0</v>
      </c>
      <c r="Q139" s="7"/>
    </row>
    <row r="140" spans="1:31" ht="23.1" customHeight="1">
      <c r="A140" s="8" t="s">
        <v>252</v>
      </c>
      <c r="B140" s="8" t="s">
        <v>306</v>
      </c>
      <c r="C140" s="8" t="s">
        <v>253</v>
      </c>
      <c r="D140" s="7" t="s">
        <v>105</v>
      </c>
      <c r="E140" s="7" t="s">
        <v>106</v>
      </c>
      <c r="F140" s="13" t="s">
        <v>73</v>
      </c>
      <c r="G140" s="10">
        <v>2</v>
      </c>
      <c r="H140" s="17"/>
      <c r="I140" s="27">
        <f t="shared" si="25"/>
        <v>0</v>
      </c>
      <c r="J140" s="17">
        <v>2</v>
      </c>
      <c r="K140" s="17"/>
      <c r="L140" s="27">
        <f t="shared" si="26"/>
        <v>0</v>
      </c>
      <c r="M140" s="17"/>
      <c r="N140" s="27">
        <f t="shared" si="27"/>
        <v>0</v>
      </c>
      <c r="O140" s="17" t="str">
        <f t="shared" si="28"/>
        <v/>
      </c>
      <c r="P140" s="17">
        <f t="shared" si="29"/>
        <v>0</v>
      </c>
      <c r="Q140" s="7"/>
    </row>
    <row r="141" spans="1:31" ht="23.1" customHeight="1">
      <c r="A141" s="8" t="s">
        <v>261</v>
      </c>
      <c r="B141" s="8" t="s">
        <v>306</v>
      </c>
      <c r="C141" s="8" t="s">
        <v>262</v>
      </c>
      <c r="D141" s="7" t="s">
        <v>113</v>
      </c>
      <c r="E141" s="7" t="s">
        <v>114</v>
      </c>
      <c r="F141" s="13" t="s">
        <v>82</v>
      </c>
      <c r="G141" s="10">
        <v>133</v>
      </c>
      <c r="H141" s="17"/>
      <c r="I141" s="27">
        <f t="shared" si="25"/>
        <v>0</v>
      </c>
      <c r="J141" s="17">
        <v>133</v>
      </c>
      <c r="K141" s="17"/>
      <c r="L141" s="27">
        <f t="shared" si="26"/>
        <v>0</v>
      </c>
      <c r="M141" s="17"/>
      <c r="N141" s="27">
        <f t="shared" si="27"/>
        <v>0</v>
      </c>
      <c r="O141" s="17" t="str">
        <f t="shared" si="28"/>
        <v/>
      </c>
      <c r="P141" s="17">
        <f t="shared" si="29"/>
        <v>0</v>
      </c>
      <c r="Q141" s="7"/>
      <c r="AC141" s="15">
        <f>G141*H141</f>
        <v>0</v>
      </c>
    </row>
    <row r="142" spans="1:31" ht="23.1" customHeight="1">
      <c r="A142" s="8" t="s">
        <v>273</v>
      </c>
      <c r="B142" s="8" t="s">
        <v>306</v>
      </c>
      <c r="C142" s="8" t="s">
        <v>274</v>
      </c>
      <c r="D142" s="7" t="s">
        <v>125</v>
      </c>
      <c r="E142" s="7" t="s">
        <v>126</v>
      </c>
      <c r="F142" s="13" t="s">
        <v>73</v>
      </c>
      <c r="G142" s="10">
        <v>2</v>
      </c>
      <c r="H142" s="17"/>
      <c r="I142" s="27">
        <f t="shared" si="25"/>
        <v>0</v>
      </c>
      <c r="J142" s="17">
        <v>2</v>
      </c>
      <c r="K142" s="17"/>
      <c r="L142" s="27">
        <f t="shared" si="26"/>
        <v>0</v>
      </c>
      <c r="M142" s="17"/>
      <c r="N142" s="27">
        <f t="shared" si="27"/>
        <v>0</v>
      </c>
      <c r="O142" s="17" t="str">
        <f t="shared" si="28"/>
        <v/>
      </c>
      <c r="P142" s="17">
        <f t="shared" si="29"/>
        <v>0</v>
      </c>
      <c r="Q142" s="7"/>
    </row>
    <row r="143" spans="1:31" ht="23.1" customHeight="1">
      <c r="D143" s="7"/>
      <c r="E143" s="7"/>
      <c r="F143" s="13"/>
      <c r="G143" s="10"/>
      <c r="H143" s="17"/>
      <c r="I143" s="27"/>
      <c r="J143" s="17"/>
      <c r="K143" s="17"/>
      <c r="L143" s="27"/>
      <c r="M143" s="17"/>
      <c r="N143" s="27"/>
      <c r="O143" s="17"/>
      <c r="P143" s="17"/>
      <c r="Q143" s="7"/>
      <c r="AE143" s="15">
        <f>TRUNC(SUM(AE134:AE142))</f>
        <v>0</v>
      </c>
    </row>
    <row r="144" spans="1:31" ht="23.1" customHeight="1">
      <c r="D144" s="7"/>
      <c r="E144" s="7"/>
      <c r="F144" s="13"/>
      <c r="G144" s="10"/>
      <c r="H144" s="17"/>
      <c r="I144" s="27"/>
      <c r="J144" s="17"/>
      <c r="K144" s="17"/>
      <c r="L144" s="27"/>
      <c r="M144" s="17"/>
      <c r="N144" s="27"/>
      <c r="O144" s="17"/>
      <c r="P144" s="17"/>
      <c r="Q144" s="7"/>
    </row>
    <row r="145" spans="2:17" ht="23.1" customHeight="1">
      <c r="D145" s="7"/>
      <c r="E145" s="7"/>
      <c r="F145" s="13"/>
      <c r="G145" s="10"/>
      <c r="H145" s="17"/>
      <c r="I145" s="27"/>
      <c r="J145" s="17"/>
      <c r="K145" s="17"/>
      <c r="L145" s="27"/>
      <c r="M145" s="17"/>
      <c r="N145" s="27"/>
      <c r="O145" s="17"/>
      <c r="P145" s="17"/>
      <c r="Q145" s="7"/>
    </row>
    <row r="146" spans="2:17" ht="23.1" customHeight="1">
      <c r="D146" s="7"/>
      <c r="E146" s="7"/>
      <c r="F146" s="13"/>
      <c r="G146" s="10"/>
      <c r="H146" s="17"/>
      <c r="I146" s="27"/>
      <c r="J146" s="17"/>
      <c r="K146" s="17"/>
      <c r="L146" s="27"/>
      <c r="M146" s="17"/>
      <c r="N146" s="27"/>
      <c r="O146" s="17"/>
      <c r="P146" s="17"/>
      <c r="Q146" s="7"/>
    </row>
    <row r="147" spans="2:17" ht="23.1" customHeight="1">
      <c r="D147" s="7"/>
      <c r="E147" s="7"/>
      <c r="F147" s="13"/>
      <c r="G147" s="10"/>
      <c r="H147" s="17"/>
      <c r="I147" s="27"/>
      <c r="J147" s="17"/>
      <c r="K147" s="17"/>
      <c r="L147" s="27"/>
      <c r="M147" s="17"/>
      <c r="N147" s="27"/>
      <c r="O147" s="17"/>
      <c r="P147" s="17"/>
      <c r="Q147" s="7"/>
    </row>
    <row r="148" spans="2:17" ht="23.1" customHeight="1">
      <c r="D148" s="7"/>
      <c r="E148" s="7"/>
      <c r="F148" s="13"/>
      <c r="G148" s="10"/>
      <c r="H148" s="17"/>
      <c r="I148" s="27"/>
      <c r="J148" s="17"/>
      <c r="K148" s="17"/>
      <c r="L148" s="27"/>
      <c r="M148" s="17"/>
      <c r="N148" s="27"/>
      <c r="O148" s="17"/>
      <c r="P148" s="17"/>
      <c r="Q148" s="7"/>
    </row>
    <row r="149" spans="2:17" ht="23.1" customHeight="1">
      <c r="D149" s="7"/>
      <c r="E149" s="7"/>
      <c r="F149" s="13"/>
      <c r="G149" s="10"/>
      <c r="H149" s="17"/>
      <c r="I149" s="27"/>
      <c r="J149" s="17"/>
      <c r="K149" s="17"/>
      <c r="L149" s="27"/>
      <c r="M149" s="17"/>
      <c r="N149" s="27"/>
      <c r="O149" s="17"/>
      <c r="P149" s="17"/>
      <c r="Q149" s="7"/>
    </row>
    <row r="150" spans="2:17" ht="23.1" customHeight="1">
      <c r="D150" s="7"/>
      <c r="E150" s="7"/>
      <c r="F150" s="13"/>
      <c r="G150" s="10"/>
      <c r="H150" s="17"/>
      <c r="I150" s="27"/>
      <c r="J150" s="17"/>
      <c r="K150" s="17"/>
      <c r="L150" s="27"/>
      <c r="M150" s="17"/>
      <c r="N150" s="27"/>
      <c r="O150" s="17"/>
      <c r="P150" s="17"/>
      <c r="Q150" s="7"/>
    </row>
    <row r="151" spans="2:17" ht="23.1" customHeight="1">
      <c r="D151" s="7"/>
      <c r="E151" s="7"/>
      <c r="F151" s="13"/>
      <c r="G151" s="10"/>
      <c r="H151" s="17"/>
      <c r="I151" s="27"/>
      <c r="J151" s="17"/>
      <c r="K151" s="17"/>
      <c r="L151" s="27"/>
      <c r="M151" s="17"/>
      <c r="N151" s="27"/>
      <c r="O151" s="17"/>
      <c r="P151" s="17"/>
      <c r="Q151" s="7"/>
    </row>
    <row r="152" spans="2:17" ht="23.1" customHeight="1">
      <c r="D152" s="7"/>
      <c r="E152" s="7"/>
      <c r="F152" s="13"/>
      <c r="G152" s="10"/>
      <c r="H152" s="17"/>
      <c r="I152" s="27"/>
      <c r="J152" s="17"/>
      <c r="K152" s="17"/>
      <c r="L152" s="27"/>
      <c r="M152" s="17"/>
      <c r="N152" s="27"/>
      <c r="O152" s="17"/>
      <c r="P152" s="17"/>
      <c r="Q152" s="7"/>
    </row>
    <row r="153" spans="2:17" ht="23.1" customHeight="1">
      <c r="D153" s="7"/>
      <c r="E153" s="7"/>
      <c r="F153" s="13"/>
      <c r="G153" s="10"/>
      <c r="H153" s="17"/>
      <c r="I153" s="27"/>
      <c r="J153" s="17"/>
      <c r="K153" s="17"/>
      <c r="L153" s="27"/>
      <c r="M153" s="17"/>
      <c r="N153" s="27"/>
      <c r="O153" s="17"/>
      <c r="P153" s="17"/>
      <c r="Q153" s="7"/>
    </row>
    <row r="154" spans="2:17" ht="23.1" customHeight="1">
      <c r="D154" s="7"/>
      <c r="E154" s="7"/>
      <c r="F154" s="13"/>
      <c r="G154" s="10"/>
      <c r="H154" s="17"/>
      <c r="I154" s="27"/>
      <c r="J154" s="17"/>
      <c r="K154" s="17"/>
      <c r="L154" s="27"/>
      <c r="M154" s="17"/>
      <c r="N154" s="27"/>
      <c r="O154" s="17"/>
      <c r="P154" s="17"/>
      <c r="Q154" s="7"/>
    </row>
    <row r="155" spans="2:17" ht="23.1" customHeight="1">
      <c r="D155" s="7"/>
      <c r="E155" s="7"/>
      <c r="F155" s="13"/>
      <c r="G155" s="10"/>
      <c r="H155" s="17"/>
      <c r="I155" s="27"/>
      <c r="J155" s="17"/>
      <c r="K155" s="17"/>
      <c r="L155" s="27"/>
      <c r="M155" s="17"/>
      <c r="N155" s="27"/>
      <c r="O155" s="17"/>
      <c r="P155" s="17"/>
      <c r="Q155" s="7"/>
    </row>
    <row r="156" spans="2:17" ht="23.1" customHeight="1">
      <c r="D156" s="7"/>
      <c r="E156" s="7"/>
      <c r="F156" s="13"/>
      <c r="G156" s="10"/>
      <c r="H156" s="17"/>
      <c r="I156" s="27"/>
      <c r="J156" s="17"/>
      <c r="K156" s="17"/>
      <c r="L156" s="27"/>
      <c r="M156" s="17"/>
      <c r="N156" s="27"/>
      <c r="O156" s="17"/>
      <c r="P156" s="17"/>
      <c r="Q156" s="7"/>
    </row>
    <row r="157" spans="2:17" ht="23.1" customHeight="1">
      <c r="D157" s="7"/>
      <c r="E157" s="7"/>
      <c r="F157" s="13"/>
      <c r="G157" s="10"/>
      <c r="H157" s="17"/>
      <c r="I157" s="27"/>
      <c r="J157" s="17"/>
      <c r="K157" s="17"/>
      <c r="L157" s="27"/>
      <c r="M157" s="17"/>
      <c r="N157" s="27"/>
      <c r="O157" s="17"/>
      <c r="P157" s="17"/>
      <c r="Q157" s="7"/>
    </row>
    <row r="158" spans="2:17" ht="23.1" customHeight="1">
      <c r="D158" s="7"/>
      <c r="E158" s="7"/>
      <c r="F158" s="13"/>
      <c r="G158" s="10"/>
      <c r="H158" s="17"/>
      <c r="I158" s="27"/>
      <c r="J158" s="17"/>
      <c r="K158" s="17"/>
      <c r="L158" s="27"/>
      <c r="M158" s="17"/>
      <c r="N158" s="27"/>
      <c r="O158" s="17"/>
      <c r="P158" s="17"/>
      <c r="Q158" s="7"/>
    </row>
    <row r="159" spans="2:17" ht="23.1" customHeight="1">
      <c r="B159" s="8" t="s">
        <v>299</v>
      </c>
      <c r="D159" s="7" t="s">
        <v>300</v>
      </c>
      <c r="E159" s="7"/>
      <c r="F159" s="13"/>
      <c r="G159" s="10"/>
      <c r="H159" s="17"/>
      <c r="I159" s="27">
        <f>TRUNC(SUM(I134:I158))</f>
        <v>0</v>
      </c>
      <c r="J159" s="17"/>
      <c r="K159" s="17"/>
      <c r="L159" s="27">
        <f>TRUNC(SUM(L134:L158))</f>
        <v>0</v>
      </c>
      <c r="M159" s="17"/>
      <c r="N159" s="27">
        <f>TRUNC(SUM(N134:N158))</f>
        <v>0</v>
      </c>
      <c r="O159" s="17" t="str">
        <f>IF((H159+K159+M159)=0, "", (H159+K159+M159))</f>
        <v/>
      </c>
      <c r="P159" s="17">
        <f>TRUNC(SUM(P134:P158))</f>
        <v>0</v>
      </c>
      <c r="Q159" s="7"/>
    </row>
    <row r="160" spans="2:17" ht="23.1" customHeight="1">
      <c r="B160" s="8" t="s">
        <v>229</v>
      </c>
      <c r="D160" s="185" t="s">
        <v>314</v>
      </c>
      <c r="E160" s="186"/>
      <c r="F160" s="186"/>
      <c r="G160" s="186"/>
      <c r="H160" s="186"/>
      <c r="I160" s="186"/>
      <c r="J160" s="186"/>
      <c r="K160" s="186"/>
      <c r="L160" s="186"/>
      <c r="M160" s="186"/>
      <c r="N160" s="186"/>
      <c r="O160" s="186"/>
      <c r="P160" s="186"/>
      <c r="Q160" s="187"/>
    </row>
    <row r="161" spans="1:31" ht="23.1" customHeight="1">
      <c r="A161" s="8" t="s">
        <v>293</v>
      </c>
      <c r="B161" s="8" t="s">
        <v>307</v>
      </c>
      <c r="C161" s="8" t="s">
        <v>294</v>
      </c>
      <c r="D161" s="7" t="s">
        <v>158</v>
      </c>
      <c r="E161" s="7" t="s">
        <v>159</v>
      </c>
      <c r="F161" s="13" t="s">
        <v>140</v>
      </c>
      <c r="G161" s="10">
        <v>42</v>
      </c>
      <c r="H161" s="17"/>
      <c r="I161" s="27">
        <f>TRUNC(G161*H161)</f>
        <v>0</v>
      </c>
      <c r="J161" s="17">
        <v>42</v>
      </c>
      <c r="K161" s="17"/>
      <c r="L161" s="27">
        <f>TRUNC(G161*K161)</f>
        <v>0</v>
      </c>
      <c r="M161" s="17"/>
      <c r="N161" s="27">
        <f>TRUNC(G161*M161)</f>
        <v>0</v>
      </c>
      <c r="O161" s="17" t="str">
        <f>IF((H161+K161+M161)=0, "", (H161+K161+M161))</f>
        <v/>
      </c>
      <c r="P161" s="17">
        <f>SUM(I161,L161,N161)</f>
        <v>0</v>
      </c>
      <c r="Q161" s="7"/>
    </row>
    <row r="162" spans="1:31" ht="23.1" customHeight="1">
      <c r="A162" s="8" t="s">
        <v>295</v>
      </c>
      <c r="B162" s="8" t="s">
        <v>307</v>
      </c>
      <c r="C162" s="8" t="s">
        <v>296</v>
      </c>
      <c r="D162" s="7" t="s">
        <v>158</v>
      </c>
      <c r="E162" s="7" t="s">
        <v>160</v>
      </c>
      <c r="F162" s="13" t="s">
        <v>140</v>
      </c>
      <c r="G162" s="10">
        <v>24</v>
      </c>
      <c r="H162" s="17"/>
      <c r="I162" s="27">
        <f>TRUNC(G162*H162)</f>
        <v>0</v>
      </c>
      <c r="J162" s="17">
        <v>24</v>
      </c>
      <c r="K162" s="17"/>
      <c r="L162" s="27">
        <f>TRUNC(G162*K162)</f>
        <v>0</v>
      </c>
      <c r="M162" s="17"/>
      <c r="N162" s="27">
        <f>TRUNC(G162*M162)</f>
        <v>0</v>
      </c>
      <c r="O162" s="17" t="str">
        <f>IF((H162+K162+M162)=0, "", (H162+K162+M162))</f>
        <v/>
      </c>
      <c r="P162" s="17">
        <f>SUM(I162,L162,N162)</f>
        <v>0</v>
      </c>
      <c r="Q162" s="7"/>
    </row>
    <row r="163" spans="1:31" ht="23.1" customHeight="1">
      <c r="A163" s="8" t="s">
        <v>297</v>
      </c>
      <c r="B163" s="8" t="s">
        <v>307</v>
      </c>
      <c r="C163" s="8" t="s">
        <v>298</v>
      </c>
      <c r="D163" s="7" t="s">
        <v>158</v>
      </c>
      <c r="E163" s="7" t="s">
        <v>161</v>
      </c>
      <c r="F163" s="13" t="s">
        <v>140</v>
      </c>
      <c r="G163" s="10">
        <v>6</v>
      </c>
      <c r="H163" s="17"/>
      <c r="I163" s="27">
        <f>TRUNC(G163*H163)</f>
        <v>0</v>
      </c>
      <c r="J163" s="17">
        <v>6</v>
      </c>
      <c r="K163" s="17"/>
      <c r="L163" s="27">
        <f>TRUNC(G163*K163)</f>
        <v>0</v>
      </c>
      <c r="M163" s="17"/>
      <c r="N163" s="27">
        <f>TRUNC(G163*M163)</f>
        <v>0</v>
      </c>
      <c r="O163" s="17" t="str">
        <f>IF((H163+K163+M163)=0, "", (H163+K163+M163))</f>
        <v/>
      </c>
      <c r="P163" s="17">
        <f>SUM(I163,L163,N163)</f>
        <v>0</v>
      </c>
      <c r="Q163" s="7"/>
    </row>
    <row r="164" spans="1:31" ht="23.1" customHeight="1">
      <c r="D164" s="7"/>
      <c r="E164" s="7"/>
      <c r="F164" s="13"/>
      <c r="G164" s="10"/>
      <c r="H164" s="17"/>
      <c r="I164" s="27"/>
      <c r="J164" s="17"/>
      <c r="K164" s="17"/>
      <c r="L164" s="27"/>
      <c r="M164" s="17"/>
      <c r="N164" s="27"/>
      <c r="O164" s="17"/>
      <c r="P164" s="17"/>
      <c r="Q164" s="7"/>
      <c r="AE164" s="15">
        <f>TRUNC(SUM(AE160:AE163))</f>
        <v>0</v>
      </c>
    </row>
    <row r="165" spans="1:31" ht="23.1" customHeight="1">
      <c r="D165" s="7"/>
      <c r="E165" s="7"/>
      <c r="F165" s="13"/>
      <c r="G165" s="10"/>
      <c r="H165" s="17"/>
      <c r="I165" s="27"/>
      <c r="J165" s="17"/>
      <c r="K165" s="17"/>
      <c r="L165" s="27"/>
      <c r="M165" s="17"/>
      <c r="N165" s="27"/>
      <c r="O165" s="17"/>
      <c r="P165" s="17"/>
      <c r="Q165" s="7"/>
    </row>
    <row r="166" spans="1:31" ht="23.1" customHeight="1">
      <c r="D166" s="7"/>
      <c r="E166" s="7"/>
      <c r="F166" s="13"/>
      <c r="G166" s="10"/>
      <c r="H166" s="17"/>
      <c r="I166" s="27"/>
      <c r="J166" s="17"/>
      <c r="K166" s="17"/>
      <c r="L166" s="27"/>
      <c r="M166" s="17"/>
      <c r="N166" s="27"/>
      <c r="O166" s="17"/>
      <c r="P166" s="17"/>
      <c r="Q166" s="7"/>
    </row>
    <row r="167" spans="1:31" ht="23.1" customHeight="1">
      <c r="D167" s="7"/>
      <c r="E167" s="7"/>
      <c r="F167" s="13"/>
      <c r="G167" s="10"/>
      <c r="H167" s="17"/>
      <c r="I167" s="27"/>
      <c r="J167" s="17"/>
      <c r="K167" s="17"/>
      <c r="L167" s="27"/>
      <c r="M167" s="17"/>
      <c r="N167" s="27"/>
      <c r="O167" s="17"/>
      <c r="P167" s="17"/>
      <c r="Q167" s="7"/>
    </row>
    <row r="168" spans="1:31" ht="23.1" customHeight="1">
      <c r="D168" s="7"/>
      <c r="E168" s="7"/>
      <c r="F168" s="13"/>
      <c r="G168" s="10"/>
      <c r="H168" s="17"/>
      <c r="I168" s="27"/>
      <c r="J168" s="17"/>
      <c r="K168" s="17"/>
      <c r="L168" s="27"/>
      <c r="M168" s="17"/>
      <c r="N168" s="27"/>
      <c r="O168" s="17"/>
      <c r="P168" s="17"/>
      <c r="Q168" s="7"/>
    </row>
    <row r="169" spans="1:31" ht="23.1" customHeight="1">
      <c r="D169" s="7"/>
      <c r="E169" s="7"/>
      <c r="F169" s="13"/>
      <c r="G169" s="10"/>
      <c r="H169" s="17"/>
      <c r="I169" s="27"/>
      <c r="J169" s="17"/>
      <c r="K169" s="17"/>
      <c r="L169" s="27"/>
      <c r="M169" s="17"/>
      <c r="N169" s="27"/>
      <c r="O169" s="17"/>
      <c r="P169" s="17"/>
      <c r="Q169" s="7"/>
    </row>
    <row r="170" spans="1:31" ht="23.1" customHeight="1">
      <c r="D170" s="7"/>
      <c r="E170" s="7"/>
      <c r="F170" s="13"/>
      <c r="G170" s="10"/>
      <c r="H170" s="17"/>
      <c r="I170" s="27"/>
      <c r="J170" s="17"/>
      <c r="K170" s="17"/>
      <c r="L170" s="27"/>
      <c r="M170" s="17"/>
      <c r="N170" s="27"/>
      <c r="O170" s="17"/>
      <c r="P170" s="17"/>
      <c r="Q170" s="7"/>
    </row>
    <row r="171" spans="1:31" ht="23.1" customHeight="1">
      <c r="D171" s="7"/>
      <c r="E171" s="7"/>
      <c r="F171" s="13"/>
      <c r="G171" s="10"/>
      <c r="H171" s="17"/>
      <c r="I171" s="27"/>
      <c r="J171" s="17"/>
      <c r="K171" s="17"/>
      <c r="L171" s="27"/>
      <c r="M171" s="17"/>
      <c r="N171" s="27"/>
      <c r="O171" s="17"/>
      <c r="P171" s="17"/>
      <c r="Q171" s="7"/>
    </row>
    <row r="172" spans="1:31" ht="23.1" customHeight="1">
      <c r="D172" s="7"/>
      <c r="E172" s="7"/>
      <c r="F172" s="13"/>
      <c r="G172" s="10"/>
      <c r="H172" s="17"/>
      <c r="I172" s="27"/>
      <c r="J172" s="17"/>
      <c r="K172" s="17"/>
      <c r="L172" s="27"/>
      <c r="M172" s="17"/>
      <c r="N172" s="27"/>
      <c r="O172" s="17"/>
      <c r="P172" s="17"/>
      <c r="Q172" s="7"/>
    </row>
    <row r="173" spans="1:31" ht="23.1" customHeight="1">
      <c r="D173" s="7"/>
      <c r="E173" s="7"/>
      <c r="F173" s="13"/>
      <c r="G173" s="10"/>
      <c r="H173" s="17"/>
      <c r="I173" s="27"/>
      <c r="J173" s="17"/>
      <c r="K173" s="17"/>
      <c r="L173" s="27"/>
      <c r="M173" s="17"/>
      <c r="N173" s="27"/>
      <c r="O173" s="17"/>
      <c r="P173" s="17"/>
      <c r="Q173" s="7"/>
    </row>
    <row r="174" spans="1:31" ht="23.1" customHeight="1">
      <c r="D174" s="7"/>
      <c r="E174" s="7"/>
      <c r="F174" s="13"/>
      <c r="G174" s="10"/>
      <c r="H174" s="17"/>
      <c r="I174" s="27"/>
      <c r="J174" s="17"/>
      <c r="K174" s="17"/>
      <c r="L174" s="27"/>
      <c r="M174" s="17"/>
      <c r="N174" s="27"/>
      <c r="O174" s="17"/>
      <c r="P174" s="17"/>
      <c r="Q174" s="7"/>
    </row>
    <row r="175" spans="1:31" ht="23.1" customHeight="1">
      <c r="D175" s="7"/>
      <c r="E175" s="7"/>
      <c r="F175" s="13"/>
      <c r="G175" s="10"/>
      <c r="H175" s="17"/>
      <c r="I175" s="27"/>
      <c r="J175" s="17"/>
      <c r="K175" s="17"/>
      <c r="L175" s="27"/>
      <c r="M175" s="17"/>
      <c r="N175" s="27"/>
      <c r="O175" s="17"/>
      <c r="P175" s="17"/>
      <c r="Q175" s="7"/>
    </row>
    <row r="176" spans="1:31" ht="23.1" customHeight="1">
      <c r="D176" s="7"/>
      <c r="E176" s="7"/>
      <c r="F176" s="13"/>
      <c r="G176" s="10"/>
      <c r="H176" s="17"/>
      <c r="I176" s="27"/>
      <c r="J176" s="17"/>
      <c r="K176" s="17"/>
      <c r="L176" s="27"/>
      <c r="M176" s="17"/>
      <c r="N176" s="27"/>
      <c r="O176" s="17"/>
      <c r="P176" s="17"/>
      <c r="Q176" s="7"/>
    </row>
    <row r="177" spans="1:31" ht="23.1" customHeight="1">
      <c r="D177" s="7"/>
      <c r="E177" s="7"/>
      <c r="F177" s="13"/>
      <c r="G177" s="10"/>
      <c r="H177" s="17"/>
      <c r="I177" s="27"/>
      <c r="J177" s="17"/>
      <c r="K177" s="17"/>
      <c r="L177" s="27"/>
      <c r="M177" s="17"/>
      <c r="N177" s="27"/>
      <c r="O177" s="17"/>
      <c r="P177" s="17"/>
      <c r="Q177" s="7"/>
    </row>
    <row r="178" spans="1:31" ht="23.1" customHeight="1">
      <c r="D178" s="7"/>
      <c r="E178" s="7"/>
      <c r="F178" s="13"/>
      <c r="G178" s="10"/>
      <c r="H178" s="17"/>
      <c r="I178" s="27"/>
      <c r="J178" s="17"/>
      <c r="K178" s="17"/>
      <c r="L178" s="27"/>
      <c r="M178" s="17"/>
      <c r="N178" s="27"/>
      <c r="O178" s="17"/>
      <c r="P178" s="17"/>
      <c r="Q178" s="7"/>
    </row>
    <row r="179" spans="1:31" ht="23.1" customHeight="1">
      <c r="D179" s="7"/>
      <c r="E179" s="7"/>
      <c r="F179" s="13"/>
      <c r="G179" s="10"/>
      <c r="H179" s="17"/>
      <c r="I179" s="27"/>
      <c r="J179" s="17"/>
      <c r="K179" s="17"/>
      <c r="L179" s="27"/>
      <c r="M179" s="17"/>
      <c r="N179" s="27"/>
      <c r="O179" s="17"/>
      <c r="P179" s="17"/>
      <c r="Q179" s="7"/>
    </row>
    <row r="180" spans="1:31" ht="23.1" customHeight="1">
      <c r="D180" s="7"/>
      <c r="E180" s="7"/>
      <c r="F180" s="13"/>
      <c r="G180" s="10"/>
      <c r="H180" s="17"/>
      <c r="I180" s="27"/>
      <c r="J180" s="17"/>
      <c r="K180" s="17"/>
      <c r="L180" s="27"/>
      <c r="M180" s="17"/>
      <c r="N180" s="27"/>
      <c r="O180" s="17"/>
      <c r="P180" s="17"/>
      <c r="Q180" s="7"/>
    </row>
    <row r="181" spans="1:31" ht="23.1" customHeight="1">
      <c r="D181" s="7"/>
      <c r="E181" s="7"/>
      <c r="F181" s="13"/>
      <c r="G181" s="10"/>
      <c r="H181" s="17"/>
      <c r="I181" s="27"/>
      <c r="J181" s="17"/>
      <c r="K181" s="17"/>
      <c r="L181" s="27"/>
      <c r="M181" s="17"/>
      <c r="N181" s="27"/>
      <c r="O181" s="17"/>
      <c r="P181" s="17"/>
      <c r="Q181" s="7"/>
    </row>
    <row r="182" spans="1:31" ht="23.1" customHeight="1">
      <c r="D182" s="7"/>
      <c r="E182" s="7"/>
      <c r="F182" s="13"/>
      <c r="G182" s="10"/>
      <c r="H182" s="17"/>
      <c r="I182" s="27"/>
      <c r="J182" s="17"/>
      <c r="K182" s="17"/>
      <c r="L182" s="27"/>
      <c r="M182" s="17"/>
      <c r="N182" s="27"/>
      <c r="O182" s="17"/>
      <c r="P182" s="17"/>
      <c r="Q182" s="7"/>
    </row>
    <row r="183" spans="1:31" ht="23.1" customHeight="1">
      <c r="D183" s="7"/>
      <c r="E183" s="7"/>
      <c r="F183" s="13"/>
      <c r="G183" s="10"/>
      <c r="H183" s="17"/>
      <c r="I183" s="27"/>
      <c r="J183" s="17"/>
      <c r="K183" s="17"/>
      <c r="L183" s="27"/>
      <c r="M183" s="17"/>
      <c r="N183" s="27"/>
      <c r="O183" s="17"/>
      <c r="P183" s="17"/>
      <c r="Q183" s="7"/>
    </row>
    <row r="184" spans="1:31" ht="23.1" customHeight="1">
      <c r="D184" s="7"/>
      <c r="E184" s="7"/>
      <c r="F184" s="13"/>
      <c r="G184" s="10"/>
      <c r="H184" s="17"/>
      <c r="I184" s="27"/>
      <c r="J184" s="17"/>
      <c r="K184" s="17"/>
      <c r="L184" s="27"/>
      <c r="M184" s="17"/>
      <c r="N184" s="27"/>
      <c r="O184" s="17"/>
      <c r="P184" s="17"/>
      <c r="Q184" s="7"/>
    </row>
    <row r="185" spans="1:31" ht="23.1" customHeight="1">
      <c r="B185" s="8" t="s">
        <v>299</v>
      </c>
      <c r="D185" s="7" t="s">
        <v>300</v>
      </c>
      <c r="E185" s="7"/>
      <c r="F185" s="13"/>
      <c r="G185" s="10"/>
      <c r="H185" s="17"/>
      <c r="I185" s="27">
        <f>TRUNC(SUM(I160:I184))</f>
        <v>0</v>
      </c>
      <c r="J185" s="17"/>
      <c r="K185" s="17"/>
      <c r="L185" s="27">
        <f>TRUNC(SUM(L160:L184))</f>
        <v>0</v>
      </c>
      <c r="M185" s="17"/>
      <c r="N185" s="27">
        <f>TRUNC(SUM(N160:N184))</f>
        <v>0</v>
      </c>
      <c r="O185" s="17" t="str">
        <f>IF((H185+K185+M185)=0, "", (H185+K185+M185))</f>
        <v/>
      </c>
      <c r="P185" s="17">
        <f>TRUNC(SUM(P160:P184))</f>
        <v>0</v>
      </c>
      <c r="Q185" s="7"/>
    </row>
    <row r="186" spans="1:31" ht="23.1" customHeight="1">
      <c r="B186" s="8" t="s">
        <v>229</v>
      </c>
      <c r="D186" s="185" t="s">
        <v>315</v>
      </c>
      <c r="E186" s="186"/>
      <c r="F186" s="186"/>
      <c r="G186" s="186"/>
      <c r="H186" s="186"/>
      <c r="I186" s="186"/>
      <c r="J186" s="186"/>
      <c r="K186" s="186"/>
      <c r="L186" s="186"/>
      <c r="M186" s="186"/>
      <c r="N186" s="186"/>
      <c r="O186" s="186"/>
      <c r="P186" s="186"/>
      <c r="Q186" s="187"/>
    </row>
    <row r="187" spans="1:31" ht="23.1" customHeight="1">
      <c r="A187" s="8" t="s">
        <v>213</v>
      </c>
      <c r="B187" s="8" t="s">
        <v>308</v>
      </c>
      <c r="C187" s="8" t="s">
        <v>137</v>
      </c>
      <c r="D187" s="7" t="s">
        <v>148</v>
      </c>
      <c r="E187" s="7" t="s">
        <v>149</v>
      </c>
      <c r="F187" s="13" t="s">
        <v>140</v>
      </c>
      <c r="G187" s="10">
        <v>81</v>
      </c>
      <c r="H187" s="17"/>
      <c r="I187" s="27">
        <f>TRUNC(G187*H187)</f>
        <v>0</v>
      </c>
      <c r="J187" s="17">
        <v>81</v>
      </c>
      <c r="K187" s="17">
        <f>합산자재!I38</f>
        <v>0</v>
      </c>
      <c r="L187" s="27">
        <f>TRUNC(G187*K187)</f>
        <v>0</v>
      </c>
      <c r="M187" s="17">
        <f>합산자재!J38</f>
        <v>0</v>
      </c>
      <c r="N187" s="27">
        <f>TRUNC(G187*M187)</f>
        <v>0</v>
      </c>
      <c r="O187" s="17" t="str">
        <f>IF((H187+K187+M187)=0, "", (H187+K187+M187))</f>
        <v/>
      </c>
      <c r="P187" s="17">
        <f>SUM(I187,L187,N187)</f>
        <v>0</v>
      </c>
      <c r="Q187" s="7" t="s">
        <v>440</v>
      </c>
    </row>
    <row r="188" spans="1:31" ht="23.1" customHeight="1">
      <c r="A188" s="8" t="s">
        <v>214</v>
      </c>
      <c r="B188" s="8" t="s">
        <v>308</v>
      </c>
      <c r="C188" s="8" t="s">
        <v>137</v>
      </c>
      <c r="D188" s="7" t="s">
        <v>150</v>
      </c>
      <c r="E188" s="7" t="s">
        <v>151</v>
      </c>
      <c r="F188" s="13" t="s">
        <v>140</v>
      </c>
      <c r="G188" s="10">
        <v>28</v>
      </c>
      <c r="H188" s="17"/>
      <c r="I188" s="27">
        <f>TRUNC(G188*H188)</f>
        <v>0</v>
      </c>
      <c r="J188" s="17">
        <v>28</v>
      </c>
      <c r="K188" s="17">
        <f>합산자재!I39</f>
        <v>0</v>
      </c>
      <c r="L188" s="27">
        <f>TRUNC(G188*K188)</f>
        <v>0</v>
      </c>
      <c r="M188" s="17">
        <f>합산자재!J39</f>
        <v>0</v>
      </c>
      <c r="N188" s="27">
        <f>TRUNC(G188*M188)</f>
        <v>0</v>
      </c>
      <c r="O188" s="17" t="str">
        <f>IF((H188+K188+M188)=0, "", (H188+K188+M188))</f>
        <v/>
      </c>
      <c r="P188" s="17">
        <f>SUM(I188,L188,N188)</f>
        <v>0</v>
      </c>
      <c r="Q188" s="7" t="s">
        <v>440</v>
      </c>
    </row>
    <row r="189" spans="1:31" ht="23.1" customHeight="1">
      <c r="A189" s="8" t="s">
        <v>215</v>
      </c>
      <c r="B189" s="8" t="s">
        <v>308</v>
      </c>
      <c r="C189" s="8" t="s">
        <v>137</v>
      </c>
      <c r="D189" s="7" t="s">
        <v>152</v>
      </c>
      <c r="E189" s="7" t="s">
        <v>153</v>
      </c>
      <c r="F189" s="13" t="s">
        <v>140</v>
      </c>
      <c r="G189" s="10">
        <v>28</v>
      </c>
      <c r="H189" s="17"/>
      <c r="I189" s="27">
        <f>TRUNC(G189*H189)</f>
        <v>0</v>
      </c>
      <c r="J189" s="17">
        <v>27</v>
      </c>
      <c r="K189" s="17">
        <f>합산자재!I40</f>
        <v>0</v>
      </c>
      <c r="L189" s="27">
        <f>TRUNC(G189*K189)</f>
        <v>0</v>
      </c>
      <c r="M189" s="17">
        <f>합산자재!J40</f>
        <v>0</v>
      </c>
      <c r="N189" s="27">
        <f>TRUNC(G189*M189)</f>
        <v>0</v>
      </c>
      <c r="O189" s="17" t="str">
        <f>IF((H189+K189+M189)=0, "", (H189+K189+M189))</f>
        <v/>
      </c>
      <c r="P189" s="17">
        <f>SUM(I189,L189,N189)</f>
        <v>0</v>
      </c>
      <c r="Q189" s="7" t="s">
        <v>440</v>
      </c>
    </row>
    <row r="190" spans="1:31" ht="23.1" customHeight="1">
      <c r="A190" s="8" t="s">
        <v>216</v>
      </c>
      <c r="B190" s="8" t="s">
        <v>308</v>
      </c>
      <c r="C190" s="8" t="s">
        <v>137</v>
      </c>
      <c r="D190" s="7" t="s">
        <v>154</v>
      </c>
      <c r="E190" s="7" t="s">
        <v>155</v>
      </c>
      <c r="F190" s="13" t="s">
        <v>140</v>
      </c>
      <c r="G190" s="10">
        <v>8</v>
      </c>
      <c r="H190" s="17"/>
      <c r="I190" s="27">
        <f>TRUNC(G190*H190)</f>
        <v>0</v>
      </c>
      <c r="J190" s="17">
        <v>27</v>
      </c>
      <c r="K190" s="17">
        <f>합산자재!I41</f>
        <v>0</v>
      </c>
      <c r="L190" s="27">
        <f>TRUNC(G190*K190)</f>
        <v>0</v>
      </c>
      <c r="M190" s="17">
        <f>합산자재!J41</f>
        <v>0</v>
      </c>
      <c r="N190" s="27">
        <f>TRUNC(G190*M190)</f>
        <v>0</v>
      </c>
      <c r="O190" s="17" t="str">
        <f>IF((H190+K190+M190)=0, "", (H190+K190+M190))</f>
        <v/>
      </c>
      <c r="P190" s="17">
        <f>SUM(I190,L190,N190)</f>
        <v>0</v>
      </c>
      <c r="Q190" s="7" t="s">
        <v>440</v>
      </c>
    </row>
    <row r="191" spans="1:31" ht="23.1" customHeight="1">
      <c r="A191" s="8" t="s">
        <v>223</v>
      </c>
      <c r="B191" s="8" t="s">
        <v>308</v>
      </c>
      <c r="C191" s="8" t="s">
        <v>167</v>
      </c>
      <c r="D191" s="7" t="s">
        <v>168</v>
      </c>
      <c r="E191" s="7" t="s">
        <v>169</v>
      </c>
      <c r="F191" s="13" t="s">
        <v>166</v>
      </c>
      <c r="G191" s="10">
        <v>1</v>
      </c>
      <c r="H191" s="17"/>
      <c r="I191" s="27">
        <f>TRUNC(G191*H191)</f>
        <v>0</v>
      </c>
      <c r="J191" s="17">
        <v>1</v>
      </c>
      <c r="K191" s="17">
        <f>합산자재!I48</f>
        <v>0</v>
      </c>
      <c r="L191" s="27">
        <f>TRUNC(G191*K191)</f>
        <v>0</v>
      </c>
      <c r="M191" s="17">
        <f>합산자재!J48</f>
        <v>0</v>
      </c>
      <c r="N191" s="27">
        <f>TRUNC(G191*M191)</f>
        <v>0</v>
      </c>
      <c r="O191" s="17" t="str">
        <f>IF((H191+K191+M191)=0, "", (H191+K191+M191))</f>
        <v/>
      </c>
      <c r="P191" s="17">
        <f>SUM(I191,L191,N191)</f>
        <v>0</v>
      </c>
      <c r="Q191" s="7"/>
    </row>
    <row r="192" spans="1:31" ht="23.1" customHeight="1">
      <c r="D192" s="7"/>
      <c r="E192" s="7"/>
      <c r="F192" s="13"/>
      <c r="G192" s="10"/>
      <c r="H192" s="17"/>
      <c r="I192" s="27"/>
      <c r="J192" s="17"/>
      <c r="K192" s="17"/>
      <c r="L192" s="27"/>
      <c r="M192" s="17"/>
      <c r="N192" s="27"/>
      <c r="O192" s="17"/>
      <c r="P192" s="17"/>
      <c r="Q192" s="7"/>
      <c r="AE192" s="15">
        <f>TRUNC(SUM(AE186:AE191))</f>
        <v>0</v>
      </c>
    </row>
    <row r="193" spans="4:17" ht="23.1" customHeight="1">
      <c r="D193" s="7"/>
      <c r="E193" s="7"/>
      <c r="F193" s="13"/>
      <c r="G193" s="10"/>
      <c r="H193" s="17"/>
      <c r="I193" s="27"/>
      <c r="J193" s="17"/>
      <c r="K193" s="17"/>
      <c r="L193" s="27"/>
      <c r="M193" s="17"/>
      <c r="N193" s="27"/>
      <c r="O193" s="17"/>
      <c r="P193" s="17"/>
      <c r="Q193" s="7"/>
    </row>
    <row r="194" spans="4:17" ht="23.1" customHeight="1">
      <c r="D194" s="7"/>
      <c r="E194" s="7"/>
      <c r="F194" s="13"/>
      <c r="G194" s="10"/>
      <c r="H194" s="17"/>
      <c r="I194" s="27"/>
      <c r="J194" s="17"/>
      <c r="K194" s="17"/>
      <c r="L194" s="27"/>
      <c r="M194" s="17"/>
      <c r="N194" s="27"/>
      <c r="O194" s="17"/>
      <c r="P194" s="17"/>
      <c r="Q194" s="7"/>
    </row>
    <row r="195" spans="4:17" ht="23.1" customHeight="1">
      <c r="D195" s="7"/>
      <c r="E195" s="7"/>
      <c r="F195" s="13"/>
      <c r="G195" s="10"/>
      <c r="H195" s="17"/>
      <c r="I195" s="27"/>
      <c r="J195" s="17"/>
      <c r="K195" s="17"/>
      <c r="L195" s="27"/>
      <c r="M195" s="17"/>
      <c r="N195" s="27"/>
      <c r="O195" s="17"/>
      <c r="P195" s="17"/>
      <c r="Q195" s="7"/>
    </row>
    <row r="196" spans="4:17" ht="23.1" customHeight="1">
      <c r="D196" s="7"/>
      <c r="E196" s="7"/>
      <c r="F196" s="13"/>
      <c r="G196" s="10"/>
      <c r="H196" s="17"/>
      <c r="I196" s="27"/>
      <c r="J196" s="17"/>
      <c r="K196" s="17"/>
      <c r="L196" s="27"/>
      <c r="M196" s="17"/>
      <c r="N196" s="27"/>
      <c r="O196" s="17"/>
      <c r="P196" s="17"/>
      <c r="Q196" s="7"/>
    </row>
    <row r="197" spans="4:17" ht="23.1" customHeight="1">
      <c r="D197" s="7"/>
      <c r="E197" s="7"/>
      <c r="F197" s="13"/>
      <c r="G197" s="10"/>
      <c r="H197" s="17"/>
      <c r="I197" s="27"/>
      <c r="J197" s="17"/>
      <c r="K197" s="17"/>
      <c r="L197" s="27"/>
      <c r="M197" s="17"/>
      <c r="N197" s="27"/>
      <c r="O197" s="17"/>
      <c r="P197" s="17"/>
      <c r="Q197" s="7"/>
    </row>
    <row r="198" spans="4:17" ht="23.1" customHeight="1">
      <c r="D198" s="7"/>
      <c r="E198" s="7"/>
      <c r="F198" s="13"/>
      <c r="G198" s="10"/>
      <c r="H198" s="17"/>
      <c r="I198" s="27"/>
      <c r="J198" s="17"/>
      <c r="K198" s="17"/>
      <c r="L198" s="27"/>
      <c r="M198" s="17"/>
      <c r="N198" s="27"/>
      <c r="O198" s="17"/>
      <c r="P198" s="17"/>
      <c r="Q198" s="7"/>
    </row>
    <row r="199" spans="4:17" ht="23.1" customHeight="1">
      <c r="D199" s="7"/>
      <c r="E199" s="7"/>
      <c r="F199" s="13"/>
      <c r="G199" s="10"/>
      <c r="H199" s="17"/>
      <c r="I199" s="27"/>
      <c r="J199" s="17"/>
      <c r="K199" s="17"/>
      <c r="L199" s="27"/>
      <c r="M199" s="17"/>
      <c r="N199" s="27"/>
      <c r="O199" s="17"/>
      <c r="P199" s="17"/>
      <c r="Q199" s="7"/>
    </row>
    <row r="200" spans="4:17" ht="23.1" customHeight="1">
      <c r="D200" s="7"/>
      <c r="E200" s="7"/>
      <c r="F200" s="13"/>
      <c r="G200" s="10"/>
      <c r="H200" s="17"/>
      <c r="I200" s="27"/>
      <c r="J200" s="17"/>
      <c r="K200" s="17"/>
      <c r="L200" s="27"/>
      <c r="M200" s="17"/>
      <c r="N200" s="27"/>
      <c r="O200" s="17"/>
      <c r="P200" s="17"/>
      <c r="Q200" s="7"/>
    </row>
    <row r="201" spans="4:17" ht="23.1" customHeight="1">
      <c r="D201" s="7"/>
      <c r="E201" s="7"/>
      <c r="F201" s="13"/>
      <c r="G201" s="10"/>
      <c r="H201" s="17"/>
      <c r="I201" s="27"/>
      <c r="J201" s="17"/>
      <c r="K201" s="17"/>
      <c r="L201" s="27"/>
      <c r="M201" s="17"/>
      <c r="N201" s="27"/>
      <c r="O201" s="17"/>
      <c r="P201" s="17"/>
      <c r="Q201" s="7"/>
    </row>
    <row r="202" spans="4:17" ht="23.1" customHeight="1">
      <c r="D202" s="7"/>
      <c r="E202" s="7"/>
      <c r="F202" s="13"/>
      <c r="G202" s="10"/>
      <c r="H202" s="17"/>
      <c r="I202" s="27"/>
      <c r="J202" s="17"/>
      <c r="K202" s="17"/>
      <c r="L202" s="27"/>
      <c r="M202" s="17"/>
      <c r="N202" s="27"/>
      <c r="O202" s="17"/>
      <c r="P202" s="17"/>
      <c r="Q202" s="7"/>
    </row>
    <row r="203" spans="4:17" ht="23.1" customHeight="1">
      <c r="D203" s="7"/>
      <c r="E203" s="7"/>
      <c r="F203" s="13"/>
      <c r="G203" s="10"/>
      <c r="H203" s="17"/>
      <c r="I203" s="27"/>
      <c r="J203" s="17"/>
      <c r="K203" s="17"/>
      <c r="L203" s="27"/>
      <c r="M203" s="17"/>
      <c r="N203" s="27"/>
      <c r="O203" s="17"/>
      <c r="P203" s="17"/>
      <c r="Q203" s="7"/>
    </row>
    <row r="204" spans="4:17" ht="23.1" customHeight="1">
      <c r="D204" s="7"/>
      <c r="E204" s="7"/>
      <c r="F204" s="13"/>
      <c r="G204" s="10"/>
      <c r="H204" s="17"/>
      <c r="I204" s="27"/>
      <c r="J204" s="17"/>
      <c r="K204" s="17"/>
      <c r="L204" s="27"/>
      <c r="M204" s="17"/>
      <c r="N204" s="27"/>
      <c r="O204" s="17"/>
      <c r="P204" s="17"/>
      <c r="Q204" s="7"/>
    </row>
    <row r="205" spans="4:17" ht="23.1" customHeight="1">
      <c r="D205" s="7"/>
      <c r="E205" s="7"/>
      <c r="F205" s="13"/>
      <c r="G205" s="10"/>
      <c r="H205" s="17"/>
      <c r="I205" s="27"/>
      <c r="J205" s="17"/>
      <c r="K205" s="17"/>
      <c r="L205" s="27"/>
      <c r="M205" s="17"/>
      <c r="N205" s="27"/>
      <c r="O205" s="17"/>
      <c r="P205" s="17"/>
      <c r="Q205" s="7"/>
    </row>
    <row r="206" spans="4:17" ht="23.1" customHeight="1">
      <c r="D206" s="7"/>
      <c r="E206" s="7"/>
      <c r="F206" s="13"/>
      <c r="G206" s="10"/>
      <c r="H206" s="17"/>
      <c r="I206" s="27"/>
      <c r="J206" s="17"/>
      <c r="K206" s="17"/>
      <c r="L206" s="27"/>
      <c r="M206" s="17"/>
      <c r="N206" s="27"/>
      <c r="O206" s="17"/>
      <c r="P206" s="17"/>
      <c r="Q206" s="7"/>
    </row>
    <row r="207" spans="4:17" ht="23.1" customHeight="1">
      <c r="D207" s="7"/>
      <c r="E207" s="7"/>
      <c r="F207" s="13"/>
      <c r="G207" s="10"/>
      <c r="H207" s="17"/>
      <c r="I207" s="27"/>
      <c r="J207" s="17"/>
      <c r="K207" s="17"/>
      <c r="L207" s="27"/>
      <c r="M207" s="17"/>
      <c r="N207" s="27"/>
      <c r="O207" s="17"/>
      <c r="P207" s="17"/>
      <c r="Q207" s="7"/>
    </row>
    <row r="208" spans="4:17" ht="23.1" customHeight="1">
      <c r="D208" s="7"/>
      <c r="E208" s="7"/>
      <c r="F208" s="13"/>
      <c r="G208" s="10"/>
      <c r="H208" s="17"/>
      <c r="I208" s="27"/>
      <c r="J208" s="17"/>
      <c r="K208" s="17"/>
      <c r="L208" s="27"/>
      <c r="M208" s="17"/>
      <c r="N208" s="27"/>
      <c r="O208" s="17"/>
      <c r="P208" s="17"/>
      <c r="Q208" s="7"/>
    </row>
    <row r="209" spans="2:17" ht="23.1" customHeight="1">
      <c r="D209" s="7"/>
      <c r="E209" s="7"/>
      <c r="F209" s="13"/>
      <c r="G209" s="10"/>
      <c r="H209" s="17"/>
      <c r="I209" s="27"/>
      <c r="J209" s="17"/>
      <c r="K209" s="17"/>
      <c r="L209" s="27"/>
      <c r="M209" s="17"/>
      <c r="N209" s="27"/>
      <c r="O209" s="17"/>
      <c r="P209" s="17"/>
      <c r="Q209" s="7"/>
    </row>
    <row r="210" spans="2:17" ht="23.1" customHeight="1">
      <c r="D210" s="7"/>
      <c r="E210" s="7"/>
      <c r="F210" s="13"/>
      <c r="G210" s="10"/>
      <c r="H210" s="17"/>
      <c r="I210" s="27"/>
      <c r="J210" s="17"/>
      <c r="K210" s="17"/>
      <c r="L210" s="27"/>
      <c r="M210" s="17"/>
      <c r="N210" s="27"/>
      <c r="O210" s="17"/>
      <c r="P210" s="17"/>
      <c r="Q210" s="7"/>
    </row>
    <row r="211" spans="2:17" ht="23.1" customHeight="1">
      <c r="B211" s="8" t="s">
        <v>299</v>
      </c>
      <c r="D211" s="7" t="s">
        <v>300</v>
      </c>
      <c r="E211" s="7"/>
      <c r="F211" s="13"/>
      <c r="G211" s="10"/>
      <c r="H211" s="17"/>
      <c r="I211" s="27">
        <f>TRUNC(SUM(I186:I210))</f>
        <v>0</v>
      </c>
      <c r="J211" s="17"/>
      <c r="K211" s="17"/>
      <c r="L211" s="27">
        <f>TRUNC(SUM(L186:L210))</f>
        <v>0</v>
      </c>
      <c r="M211" s="17"/>
      <c r="N211" s="27">
        <f>TRUNC(SUM(N186:N210))</f>
        <v>0</v>
      </c>
      <c r="O211" s="17" t="str">
        <f>IF((H211+K211+M211)=0, "", (H211+K211+M211))</f>
        <v/>
      </c>
      <c r="P211" s="17">
        <f>TRUNC(SUM(P186:P210))</f>
        <v>0</v>
      </c>
      <c r="Q211" s="7"/>
    </row>
  </sheetData>
  <mergeCells count="21">
    <mergeCell ref="A2:A3"/>
    <mergeCell ref="B2:B3"/>
    <mergeCell ref="C2:C3"/>
    <mergeCell ref="W1:Y1"/>
    <mergeCell ref="D1:N1"/>
    <mergeCell ref="E2:E3"/>
    <mergeCell ref="D2:D3"/>
    <mergeCell ref="J2:L2"/>
    <mergeCell ref="M2:N2"/>
    <mergeCell ref="G2:G3"/>
    <mergeCell ref="H2:I2"/>
    <mergeCell ref="P2:P3"/>
    <mergeCell ref="F2:F3"/>
    <mergeCell ref="Q2:Q3"/>
    <mergeCell ref="D160:Q160"/>
    <mergeCell ref="D186:Q186"/>
    <mergeCell ref="D4:Q4"/>
    <mergeCell ref="D30:Q30"/>
    <mergeCell ref="D82:Q82"/>
    <mergeCell ref="D108:Q108"/>
    <mergeCell ref="D134:Q134"/>
  </mergeCells>
  <phoneticPr fontId="2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Zeros="0" topLeftCell="C1" zoomScaleNormal="100" workbookViewId="0">
      <pane ySplit="3" topLeftCell="A37" activePane="bottomLeft" state="frozen"/>
      <selection activeCell="D4" sqref="D4:Q4"/>
      <selection pane="bottomLeft" activeCell="H52" sqref="H52"/>
    </sheetView>
  </sheetViews>
  <sheetFormatPr defaultRowHeight="21.6" customHeight="1"/>
  <cols>
    <col min="1" max="1" width="6.6640625" style="14" hidden="1" customWidth="1"/>
    <col min="2" max="2" width="8.5546875" style="8" hidden="1" customWidth="1"/>
    <col min="3" max="3" width="16.77734375" style="8" customWidth="1"/>
    <col min="4" max="4" width="24.33203125" style="8" customWidth="1"/>
    <col min="5" max="5" width="25.33203125" style="8" customWidth="1"/>
    <col min="6" max="6" width="4.77734375" style="12" customWidth="1"/>
    <col min="7" max="7" width="11.21875" style="2" customWidth="1"/>
    <col min="8" max="8" width="13.88671875" style="15" customWidth="1"/>
    <col min="9" max="9" width="11.6640625" style="15" customWidth="1"/>
    <col min="10" max="10" width="10" style="15" customWidth="1"/>
    <col min="11" max="11" width="7" style="15" customWidth="1"/>
    <col min="12" max="12" width="14.6640625" style="15" customWidth="1"/>
    <col min="13" max="13" width="12.33203125" style="2" customWidth="1"/>
    <col min="14" max="16384" width="8.88671875" style="2"/>
  </cols>
  <sheetData>
    <row r="1" spans="1:13" ht="21.6" customHeight="1">
      <c r="B1" s="8" t="s">
        <v>227</v>
      </c>
      <c r="C1" s="199" t="s">
        <v>178</v>
      </c>
      <c r="D1" s="199"/>
      <c r="E1" s="199"/>
      <c r="F1" s="199"/>
      <c r="G1" s="199"/>
      <c r="H1" s="199"/>
      <c r="K1" s="198"/>
      <c r="L1" s="198"/>
    </row>
    <row r="2" spans="1:13" s="6" customFormat="1" ht="21.6" customHeight="1">
      <c r="A2" s="9" t="s">
        <v>34</v>
      </c>
      <c r="B2" s="25" t="s">
        <v>35</v>
      </c>
      <c r="C2" s="192" t="s">
        <v>18</v>
      </c>
      <c r="D2" s="192" t="s">
        <v>38</v>
      </c>
      <c r="E2" s="192" t="s">
        <v>39</v>
      </c>
      <c r="F2" s="193" t="s">
        <v>0</v>
      </c>
      <c r="G2" s="193" t="s">
        <v>1</v>
      </c>
      <c r="H2" s="188" t="s">
        <v>22</v>
      </c>
      <c r="I2" s="188" t="s">
        <v>23</v>
      </c>
      <c r="J2" s="188" t="s">
        <v>24</v>
      </c>
      <c r="K2" s="188" t="s">
        <v>25</v>
      </c>
      <c r="L2" s="188" t="s">
        <v>8</v>
      </c>
      <c r="M2" s="193" t="s">
        <v>36</v>
      </c>
    </row>
    <row r="3" spans="1:13" ht="21.6" customHeight="1">
      <c r="C3" s="200"/>
      <c r="D3" s="200"/>
      <c r="E3" s="200"/>
      <c r="F3" s="201"/>
      <c r="G3" s="197"/>
      <c r="H3" s="197"/>
      <c r="I3" s="197"/>
      <c r="J3" s="197"/>
      <c r="K3" s="197"/>
      <c r="L3" s="197"/>
      <c r="M3" s="197"/>
    </row>
    <row r="4" spans="1:13" ht="21.6" customHeight="1">
      <c r="B4" s="8" t="s">
        <v>179</v>
      </c>
      <c r="C4" s="7" t="s">
        <v>70</v>
      </c>
      <c r="D4" s="7" t="s">
        <v>71</v>
      </c>
      <c r="E4" s="7" t="s">
        <v>72</v>
      </c>
      <c r="F4" s="13" t="s">
        <v>73</v>
      </c>
      <c r="G4" s="10">
        <v>322</v>
      </c>
      <c r="H4" s="17" t="e">
        <f>ROUNDDOWN(#REF!*옵션!$D$11, 0)</f>
        <v>#REF!</v>
      </c>
      <c r="I4" s="17"/>
      <c r="J4" s="17"/>
      <c r="K4" s="17"/>
      <c r="L4" s="17" t="e">
        <f t="shared" ref="L4:L51" si="0">SUM(H4,I4,J4)</f>
        <v>#REF!</v>
      </c>
      <c r="M4" s="10"/>
    </row>
    <row r="5" spans="1:13" ht="21.6" customHeight="1">
      <c r="B5" s="8" t="s">
        <v>180</v>
      </c>
      <c r="C5" s="7" t="s">
        <v>74</v>
      </c>
      <c r="D5" s="7" t="s">
        <v>71</v>
      </c>
      <c r="E5" s="7" t="s">
        <v>75</v>
      </c>
      <c r="F5" s="13" t="s">
        <v>73</v>
      </c>
      <c r="G5" s="10">
        <v>22</v>
      </c>
      <c r="H5" s="17" t="e">
        <f>ROUNDDOWN(#REF!*옵션!$D$11, 0)</f>
        <v>#REF!</v>
      </c>
      <c r="I5" s="17"/>
      <c r="J5" s="17"/>
      <c r="K5" s="17"/>
      <c r="L5" s="17" t="e">
        <f t="shared" si="0"/>
        <v>#REF!</v>
      </c>
      <c r="M5" s="10"/>
    </row>
    <row r="6" spans="1:13" ht="21.6" customHeight="1">
      <c r="B6" s="8" t="s">
        <v>181</v>
      </c>
      <c r="C6" s="7" t="s">
        <v>76</v>
      </c>
      <c r="D6" s="7" t="s">
        <v>71</v>
      </c>
      <c r="E6" s="7" t="s">
        <v>77</v>
      </c>
      <c r="F6" s="13" t="s">
        <v>73</v>
      </c>
      <c r="G6" s="10">
        <v>2</v>
      </c>
      <c r="H6" s="17" t="e">
        <f>ROUNDDOWN(#REF!*옵션!$D$11, 0)</f>
        <v>#REF!</v>
      </c>
      <c r="I6" s="17"/>
      <c r="J6" s="17"/>
      <c r="K6" s="17"/>
      <c r="L6" s="17" t="e">
        <f t="shared" si="0"/>
        <v>#REF!</v>
      </c>
      <c r="M6" s="10"/>
    </row>
    <row r="7" spans="1:13" ht="21.6" customHeight="1">
      <c r="B7" s="8" t="s">
        <v>182</v>
      </c>
      <c r="C7" s="7" t="s">
        <v>78</v>
      </c>
      <c r="D7" s="7" t="s">
        <v>71</v>
      </c>
      <c r="E7" s="7" t="s">
        <v>79</v>
      </c>
      <c r="F7" s="13" t="s">
        <v>73</v>
      </c>
      <c r="G7" s="10">
        <v>2</v>
      </c>
      <c r="H7" s="17" t="e">
        <f>ROUNDDOWN(#REF!*옵션!$D$11, 0)</f>
        <v>#REF!</v>
      </c>
      <c r="I7" s="17"/>
      <c r="J7" s="17"/>
      <c r="K7" s="17"/>
      <c r="L7" s="17" t="e">
        <f t="shared" si="0"/>
        <v>#REF!</v>
      </c>
      <c r="M7" s="10"/>
    </row>
    <row r="8" spans="1:13" ht="21.6" customHeight="1">
      <c r="B8" s="8" t="s">
        <v>183</v>
      </c>
      <c r="C8" s="7" t="s">
        <v>80</v>
      </c>
      <c r="D8" s="7" t="s">
        <v>71</v>
      </c>
      <c r="E8" s="7" t="s">
        <v>81</v>
      </c>
      <c r="F8" s="13" t="s">
        <v>82</v>
      </c>
      <c r="G8" s="10">
        <v>871.2</v>
      </c>
      <c r="H8" s="17" t="e">
        <f>ROUNDDOWN(#REF!*옵션!$D$11, 0)</f>
        <v>#REF!</v>
      </c>
      <c r="I8" s="17"/>
      <c r="J8" s="17"/>
      <c r="K8" s="17"/>
      <c r="L8" s="17" t="e">
        <f t="shared" si="0"/>
        <v>#REF!</v>
      </c>
      <c r="M8" s="10"/>
    </row>
    <row r="9" spans="1:13" ht="21.6" customHeight="1">
      <c r="B9" s="8" t="s">
        <v>184</v>
      </c>
      <c r="C9" s="7" t="s">
        <v>83</v>
      </c>
      <c r="D9" s="7" t="s">
        <v>71</v>
      </c>
      <c r="E9" s="7" t="s">
        <v>84</v>
      </c>
      <c r="F9" s="13" t="s">
        <v>82</v>
      </c>
      <c r="G9" s="10">
        <v>89.1</v>
      </c>
      <c r="H9" s="17" t="e">
        <f>ROUNDDOWN(#REF!*옵션!$D$11, 0)</f>
        <v>#REF!</v>
      </c>
      <c r="I9" s="17"/>
      <c r="J9" s="17"/>
      <c r="K9" s="17"/>
      <c r="L9" s="17" t="e">
        <f t="shared" si="0"/>
        <v>#REF!</v>
      </c>
      <c r="M9" s="10"/>
    </row>
    <row r="10" spans="1:13" ht="21.6" customHeight="1">
      <c r="B10" s="8" t="s">
        <v>185</v>
      </c>
      <c r="C10" s="7" t="s">
        <v>85</v>
      </c>
      <c r="D10" s="7" t="s">
        <v>71</v>
      </c>
      <c r="E10" s="7" t="s">
        <v>86</v>
      </c>
      <c r="F10" s="13" t="s">
        <v>82</v>
      </c>
      <c r="G10" s="10">
        <v>2.2000000000000002</v>
      </c>
      <c r="H10" s="17" t="e">
        <f>ROUNDDOWN(#REF!*옵션!$D$11, 0)</f>
        <v>#REF!</v>
      </c>
      <c r="I10" s="17"/>
      <c r="J10" s="17"/>
      <c r="K10" s="17"/>
      <c r="L10" s="17" t="e">
        <f t="shared" si="0"/>
        <v>#REF!</v>
      </c>
      <c r="M10" s="10"/>
    </row>
    <row r="11" spans="1:13" ht="21.6" customHeight="1">
      <c r="B11" s="8" t="s">
        <v>186</v>
      </c>
      <c r="C11" s="7" t="s">
        <v>87</v>
      </c>
      <c r="D11" s="7" t="s">
        <v>71</v>
      </c>
      <c r="E11" s="7" t="s">
        <v>88</v>
      </c>
      <c r="F11" s="13" t="s">
        <v>82</v>
      </c>
      <c r="G11" s="10">
        <v>18.7</v>
      </c>
      <c r="H11" s="17" t="e">
        <f>ROUNDDOWN(#REF!*옵션!$D$11, 0)</f>
        <v>#REF!</v>
      </c>
      <c r="I11" s="17"/>
      <c r="J11" s="17"/>
      <c r="K11" s="17"/>
      <c r="L11" s="17" t="e">
        <f t="shared" si="0"/>
        <v>#REF!</v>
      </c>
      <c r="M11" s="10"/>
    </row>
    <row r="12" spans="1:13" ht="21.6" customHeight="1">
      <c r="B12" s="8" t="s">
        <v>187</v>
      </c>
      <c r="C12" s="7" t="s">
        <v>89</v>
      </c>
      <c r="D12" s="7" t="s">
        <v>90</v>
      </c>
      <c r="E12" s="7" t="s">
        <v>91</v>
      </c>
      <c r="F12" s="13" t="s">
        <v>73</v>
      </c>
      <c r="G12" s="10">
        <v>62</v>
      </c>
      <c r="H12" s="17" t="e">
        <f>ROUNDDOWN(#REF!*옵션!$D$11, 0)</f>
        <v>#REF!</v>
      </c>
      <c r="I12" s="17"/>
      <c r="J12" s="17"/>
      <c r="K12" s="17"/>
      <c r="L12" s="17" t="e">
        <f t="shared" si="0"/>
        <v>#REF!</v>
      </c>
      <c r="M12" s="10"/>
    </row>
    <row r="13" spans="1:13" ht="21.6" customHeight="1">
      <c r="B13" s="8" t="s">
        <v>188</v>
      </c>
      <c r="C13" s="7" t="s">
        <v>92</v>
      </c>
      <c r="D13" s="7" t="s">
        <v>90</v>
      </c>
      <c r="E13" s="7" t="s">
        <v>93</v>
      </c>
      <c r="F13" s="13" t="s">
        <v>73</v>
      </c>
      <c r="G13" s="10">
        <v>1</v>
      </c>
      <c r="H13" s="17" t="e">
        <f>ROUNDDOWN(#REF!*옵션!$D$11, 0)</f>
        <v>#REF!</v>
      </c>
      <c r="I13" s="17"/>
      <c r="J13" s="17"/>
      <c r="K13" s="17"/>
      <c r="L13" s="17" t="e">
        <f t="shared" si="0"/>
        <v>#REF!</v>
      </c>
      <c r="M13" s="10"/>
    </row>
    <row r="14" spans="1:13" ht="21.6" customHeight="1">
      <c r="B14" s="8" t="s">
        <v>189</v>
      </c>
      <c r="C14" s="7" t="s">
        <v>94</v>
      </c>
      <c r="D14" s="7" t="s">
        <v>95</v>
      </c>
      <c r="E14" s="7" t="s">
        <v>96</v>
      </c>
      <c r="F14" s="13" t="s">
        <v>73</v>
      </c>
      <c r="G14" s="10">
        <v>36</v>
      </c>
      <c r="H14" s="17" t="e">
        <f>ROUNDDOWN(#REF!*옵션!$D$11, 0)</f>
        <v>#REF!</v>
      </c>
      <c r="I14" s="17"/>
      <c r="J14" s="17"/>
      <c r="K14" s="17"/>
      <c r="L14" s="17" t="e">
        <f t="shared" si="0"/>
        <v>#REF!</v>
      </c>
      <c r="M14" s="10"/>
    </row>
    <row r="15" spans="1:13" ht="21.6" customHeight="1">
      <c r="B15" s="8" t="s">
        <v>190</v>
      </c>
      <c r="C15" s="7" t="s">
        <v>97</v>
      </c>
      <c r="D15" s="7" t="s">
        <v>95</v>
      </c>
      <c r="E15" s="7" t="s">
        <v>98</v>
      </c>
      <c r="F15" s="13" t="s">
        <v>73</v>
      </c>
      <c r="G15" s="10">
        <v>1</v>
      </c>
      <c r="H15" s="17" t="e">
        <f>ROUNDDOWN(#REF!*옵션!$D$11, 0)</f>
        <v>#REF!</v>
      </c>
      <c r="I15" s="17"/>
      <c r="J15" s="17"/>
      <c r="K15" s="17"/>
      <c r="L15" s="17" t="e">
        <f t="shared" si="0"/>
        <v>#REF!</v>
      </c>
      <c r="M15" s="10"/>
    </row>
    <row r="16" spans="1:13" ht="21.6" customHeight="1">
      <c r="B16" s="8" t="s">
        <v>191</v>
      </c>
      <c r="C16" s="7" t="s">
        <v>99</v>
      </c>
      <c r="D16" s="7" t="s">
        <v>100</v>
      </c>
      <c r="E16" s="7" t="s">
        <v>101</v>
      </c>
      <c r="F16" s="13" t="s">
        <v>73</v>
      </c>
      <c r="G16" s="10">
        <v>62</v>
      </c>
      <c r="H16" s="17" t="e">
        <f>ROUNDDOWN(#REF!*옵션!$D$11, 0)</f>
        <v>#REF!</v>
      </c>
      <c r="I16" s="17"/>
      <c r="J16" s="17"/>
      <c r="K16" s="17"/>
      <c r="L16" s="17" t="e">
        <f t="shared" si="0"/>
        <v>#REF!</v>
      </c>
      <c r="M16" s="10"/>
    </row>
    <row r="17" spans="2:13" ht="21.6" customHeight="1">
      <c r="B17" s="8" t="s">
        <v>192</v>
      </c>
      <c r="C17" s="7" t="s">
        <v>102</v>
      </c>
      <c r="D17" s="7" t="s">
        <v>100</v>
      </c>
      <c r="E17" s="7" t="s">
        <v>103</v>
      </c>
      <c r="F17" s="13" t="s">
        <v>73</v>
      </c>
      <c r="G17" s="10">
        <v>1</v>
      </c>
      <c r="H17" s="17" t="e">
        <f>ROUNDDOWN(#REF!*옵션!$D$11, 0)</f>
        <v>#REF!</v>
      </c>
      <c r="I17" s="17"/>
      <c r="J17" s="17"/>
      <c r="K17" s="17"/>
      <c r="L17" s="17" t="e">
        <f t="shared" si="0"/>
        <v>#REF!</v>
      </c>
      <c r="M17" s="10"/>
    </row>
    <row r="18" spans="2:13" ht="21.6" customHeight="1">
      <c r="B18" s="8" t="s">
        <v>193</v>
      </c>
      <c r="C18" s="7" t="s">
        <v>104</v>
      </c>
      <c r="D18" s="7" t="s">
        <v>105</v>
      </c>
      <c r="E18" s="7" t="s">
        <v>106</v>
      </c>
      <c r="F18" s="13" t="s">
        <v>73</v>
      </c>
      <c r="G18" s="10">
        <v>75</v>
      </c>
      <c r="H18" s="17" t="e">
        <f>ROUNDDOWN(#REF!*옵션!$D$11, 0)</f>
        <v>#REF!</v>
      </c>
      <c r="I18" s="17"/>
      <c r="J18" s="17"/>
      <c r="K18" s="17"/>
      <c r="L18" s="17" t="e">
        <f t="shared" si="0"/>
        <v>#REF!</v>
      </c>
      <c r="M18" s="10"/>
    </row>
    <row r="19" spans="2:13" ht="21.6" customHeight="1">
      <c r="B19" s="8" t="s">
        <v>194</v>
      </c>
      <c r="C19" s="7" t="s">
        <v>107</v>
      </c>
      <c r="D19" s="7" t="s">
        <v>108</v>
      </c>
      <c r="E19" s="7" t="s">
        <v>109</v>
      </c>
      <c r="F19" s="13" t="s">
        <v>73</v>
      </c>
      <c r="G19" s="10">
        <v>6</v>
      </c>
      <c r="H19" s="17" t="e">
        <f>ROUNDDOWN(#REF!*옵션!$D$11, 0)</f>
        <v>#REF!</v>
      </c>
      <c r="I19" s="17"/>
      <c r="J19" s="17"/>
      <c r="K19" s="17"/>
      <c r="L19" s="17" t="e">
        <f t="shared" si="0"/>
        <v>#REF!</v>
      </c>
      <c r="M19" s="10"/>
    </row>
    <row r="20" spans="2:13" ht="21.6" customHeight="1">
      <c r="B20" s="8" t="s">
        <v>195</v>
      </c>
      <c r="C20" s="7" t="s">
        <v>110</v>
      </c>
      <c r="D20" s="7" t="s">
        <v>108</v>
      </c>
      <c r="E20" s="7" t="s">
        <v>111</v>
      </c>
      <c r="F20" s="13" t="s">
        <v>73</v>
      </c>
      <c r="G20" s="10">
        <v>4</v>
      </c>
      <c r="H20" s="17" t="e">
        <f>ROUNDDOWN(#REF!*옵션!$D$11, 0)</f>
        <v>#REF!</v>
      </c>
      <c r="I20" s="17"/>
      <c r="J20" s="17"/>
      <c r="K20" s="17"/>
      <c r="L20" s="17" t="e">
        <f t="shared" si="0"/>
        <v>#REF!</v>
      </c>
      <c r="M20" s="10"/>
    </row>
    <row r="21" spans="2:13" ht="21.6" customHeight="1">
      <c r="B21" s="8" t="s">
        <v>196</v>
      </c>
      <c r="C21" s="7" t="s">
        <v>112</v>
      </c>
      <c r="D21" s="7" t="s">
        <v>113</v>
      </c>
      <c r="E21" s="7" t="s">
        <v>114</v>
      </c>
      <c r="F21" s="13" t="s">
        <v>82</v>
      </c>
      <c r="G21" s="10">
        <v>3062.4</v>
      </c>
      <c r="H21" s="17" t="e">
        <f>ROUNDDOWN(#REF!*옵션!$D$11, 0)</f>
        <v>#REF!</v>
      </c>
      <c r="I21" s="17"/>
      <c r="J21" s="17"/>
      <c r="K21" s="17"/>
      <c r="L21" s="17" t="e">
        <f t="shared" si="0"/>
        <v>#REF!</v>
      </c>
      <c r="M21" s="10"/>
    </row>
    <row r="22" spans="2:13" ht="21.6" customHeight="1">
      <c r="B22" s="8" t="s">
        <v>197</v>
      </c>
      <c r="C22" s="7" t="s">
        <v>115</v>
      </c>
      <c r="D22" s="7" t="s">
        <v>116</v>
      </c>
      <c r="E22" s="7" t="s">
        <v>117</v>
      </c>
      <c r="F22" s="13" t="s">
        <v>82</v>
      </c>
      <c r="G22" s="10">
        <v>20.9</v>
      </c>
      <c r="H22" s="17" t="e">
        <f>ROUNDDOWN(#REF!*옵션!$D$11, 0)</f>
        <v>#REF!</v>
      </c>
      <c r="I22" s="17"/>
      <c r="J22" s="17"/>
      <c r="K22" s="17"/>
      <c r="L22" s="17" t="e">
        <f t="shared" si="0"/>
        <v>#REF!</v>
      </c>
      <c r="M22" s="10"/>
    </row>
    <row r="23" spans="2:13" ht="21.6" customHeight="1">
      <c r="B23" s="8" t="s">
        <v>198</v>
      </c>
      <c r="C23" s="7" t="s">
        <v>118</v>
      </c>
      <c r="D23" s="7" t="s">
        <v>119</v>
      </c>
      <c r="E23" s="7" t="s">
        <v>120</v>
      </c>
      <c r="F23" s="13" t="s">
        <v>82</v>
      </c>
      <c r="G23" s="10">
        <v>19.95</v>
      </c>
      <c r="H23" s="17" t="e">
        <f>ROUNDDOWN(#REF!*옵션!$D$11, 0)</f>
        <v>#REF!</v>
      </c>
      <c r="I23" s="17"/>
      <c r="J23" s="17"/>
      <c r="K23" s="17"/>
      <c r="L23" s="17" t="e">
        <f t="shared" si="0"/>
        <v>#REF!</v>
      </c>
      <c r="M23" s="10"/>
    </row>
    <row r="24" spans="2:13" ht="21.6" customHeight="1">
      <c r="B24" s="8" t="s">
        <v>199</v>
      </c>
      <c r="C24" s="7" t="s">
        <v>121</v>
      </c>
      <c r="D24" s="7" t="s">
        <v>122</v>
      </c>
      <c r="E24" s="7" t="s">
        <v>123</v>
      </c>
      <c r="F24" s="13" t="s">
        <v>82</v>
      </c>
      <c r="G24" s="10">
        <v>217.35</v>
      </c>
      <c r="H24" s="17" t="e">
        <f>ROUNDDOWN(#REF!*옵션!$D$11, 0)</f>
        <v>#REF!</v>
      </c>
      <c r="I24" s="17"/>
      <c r="J24" s="17"/>
      <c r="K24" s="17"/>
      <c r="L24" s="17" t="e">
        <f t="shared" si="0"/>
        <v>#REF!</v>
      </c>
      <c r="M24" s="10"/>
    </row>
    <row r="25" spans="2:13" ht="21.6" customHeight="1">
      <c r="B25" s="8" t="s">
        <v>200</v>
      </c>
      <c r="C25" s="7" t="s">
        <v>124</v>
      </c>
      <c r="D25" s="7" t="s">
        <v>125</v>
      </c>
      <c r="E25" s="7" t="s">
        <v>126</v>
      </c>
      <c r="F25" s="13" t="s">
        <v>73</v>
      </c>
      <c r="G25" s="10">
        <v>2</v>
      </c>
      <c r="H25" s="17" t="e">
        <f>ROUNDDOWN(#REF!*옵션!$D$11, 0)</f>
        <v>#REF!</v>
      </c>
      <c r="I25" s="17"/>
      <c r="J25" s="17"/>
      <c r="K25" s="17"/>
      <c r="L25" s="17" t="e">
        <f t="shared" si="0"/>
        <v>#REF!</v>
      </c>
      <c r="M25" s="10"/>
    </row>
    <row r="26" spans="2:13" ht="21.6" customHeight="1">
      <c r="B26" s="8" t="s">
        <v>201</v>
      </c>
      <c r="C26" s="7" t="s">
        <v>127</v>
      </c>
      <c r="D26" s="7" t="s">
        <v>125</v>
      </c>
      <c r="E26" s="7" t="s">
        <v>128</v>
      </c>
      <c r="F26" s="13" t="s">
        <v>73</v>
      </c>
      <c r="G26" s="10">
        <v>22</v>
      </c>
      <c r="H26" s="17" t="e">
        <f>ROUNDDOWN(#REF!*옵션!$D$11, 0)</f>
        <v>#REF!</v>
      </c>
      <c r="I26" s="17"/>
      <c r="J26" s="17"/>
      <c r="K26" s="17"/>
      <c r="L26" s="17" t="e">
        <f t="shared" si="0"/>
        <v>#REF!</v>
      </c>
      <c r="M26" s="10"/>
    </row>
    <row r="27" spans="2:13" ht="21.6" customHeight="1">
      <c r="B27" s="8" t="s">
        <v>202</v>
      </c>
      <c r="C27" s="7" t="s">
        <v>129</v>
      </c>
      <c r="D27" s="7" t="s">
        <v>130</v>
      </c>
      <c r="E27" s="7" t="s">
        <v>128</v>
      </c>
      <c r="F27" s="13" t="s">
        <v>73</v>
      </c>
      <c r="G27" s="10">
        <v>4</v>
      </c>
      <c r="H27" s="17" t="e">
        <f>ROUNDDOWN(#REF!*옵션!$D$11, 0)</f>
        <v>#REF!</v>
      </c>
      <c r="I27" s="17"/>
      <c r="J27" s="17"/>
      <c r="K27" s="17"/>
      <c r="L27" s="17" t="e">
        <f t="shared" si="0"/>
        <v>#REF!</v>
      </c>
      <c r="M27" s="10"/>
    </row>
    <row r="28" spans="2:13" ht="21.6" customHeight="1">
      <c r="B28" s="8" t="s">
        <v>203</v>
      </c>
      <c r="C28" s="7" t="s">
        <v>131</v>
      </c>
      <c r="D28" s="7" t="s">
        <v>132</v>
      </c>
      <c r="E28" s="7" t="s">
        <v>133</v>
      </c>
      <c r="F28" s="13" t="s">
        <v>73</v>
      </c>
      <c r="G28" s="10">
        <v>8</v>
      </c>
      <c r="H28" s="17" t="e">
        <f>ROUNDDOWN(#REF!*옵션!$D$11, 0)</f>
        <v>#REF!</v>
      </c>
      <c r="I28" s="17"/>
      <c r="J28" s="17"/>
      <c r="K28" s="17"/>
      <c r="L28" s="17" t="e">
        <f t="shared" si="0"/>
        <v>#REF!</v>
      </c>
      <c r="M28" s="10"/>
    </row>
    <row r="29" spans="2:13" ht="21.6" customHeight="1">
      <c r="B29" s="8" t="s">
        <v>204</v>
      </c>
      <c r="C29" s="7" t="s">
        <v>134</v>
      </c>
      <c r="D29" s="7" t="s">
        <v>135</v>
      </c>
      <c r="E29" s="7" t="s">
        <v>136</v>
      </c>
      <c r="F29" s="13" t="s">
        <v>73</v>
      </c>
      <c r="G29" s="10">
        <v>2</v>
      </c>
      <c r="H29" s="17" t="e">
        <f>ROUNDDOWN(#REF!*옵션!$D$11, 0)</f>
        <v>#REF!</v>
      </c>
      <c r="I29" s="17"/>
      <c r="J29" s="17"/>
      <c r="K29" s="17"/>
      <c r="L29" s="17" t="e">
        <f t="shared" si="0"/>
        <v>#REF!</v>
      </c>
      <c r="M29" s="10"/>
    </row>
    <row r="30" spans="2:13" ht="21.6" customHeight="1">
      <c r="B30" s="8" t="s">
        <v>205</v>
      </c>
      <c r="C30" s="7" t="s">
        <v>137</v>
      </c>
      <c r="D30" s="7" t="s">
        <v>138</v>
      </c>
      <c r="E30" s="7" t="s">
        <v>139</v>
      </c>
      <c r="F30" s="13" t="s">
        <v>140</v>
      </c>
      <c r="G30" s="10">
        <v>15</v>
      </c>
      <c r="H30" s="17" t="e">
        <f>ROUNDDOWN(#REF!*옵션!$D$11, 0)</f>
        <v>#REF!</v>
      </c>
      <c r="I30" s="17"/>
      <c r="J30" s="17"/>
      <c r="K30" s="17"/>
      <c r="L30" s="17" t="e">
        <f t="shared" si="0"/>
        <v>#REF!</v>
      </c>
      <c r="M30" s="10"/>
    </row>
    <row r="31" spans="2:13" ht="21.6" customHeight="1">
      <c r="B31" s="8" t="s">
        <v>206</v>
      </c>
      <c r="C31" s="7" t="s">
        <v>137</v>
      </c>
      <c r="D31" s="7" t="s">
        <v>138</v>
      </c>
      <c r="E31" s="7" t="s">
        <v>141</v>
      </c>
      <c r="F31" s="13" t="s">
        <v>140</v>
      </c>
      <c r="G31" s="10">
        <v>4</v>
      </c>
      <c r="H31" s="17" t="e">
        <f>ROUNDDOWN(#REF!*옵션!$D$11, 0)</f>
        <v>#REF!</v>
      </c>
      <c r="I31" s="17"/>
      <c r="J31" s="17"/>
      <c r="K31" s="17"/>
      <c r="L31" s="17" t="e">
        <f t="shared" si="0"/>
        <v>#REF!</v>
      </c>
      <c r="M31" s="10"/>
    </row>
    <row r="32" spans="2:13" ht="21.6" customHeight="1">
      <c r="B32" s="8" t="s">
        <v>207</v>
      </c>
      <c r="C32" s="7" t="s">
        <v>137</v>
      </c>
      <c r="D32" s="7" t="s">
        <v>138</v>
      </c>
      <c r="E32" s="7" t="s">
        <v>142</v>
      </c>
      <c r="F32" s="13" t="s">
        <v>140</v>
      </c>
      <c r="G32" s="10">
        <v>4</v>
      </c>
      <c r="H32" s="17" t="e">
        <f>ROUNDDOWN(#REF!*옵션!$D$11, 0)</f>
        <v>#REF!</v>
      </c>
      <c r="I32" s="17"/>
      <c r="J32" s="17"/>
      <c r="K32" s="17"/>
      <c r="L32" s="17" t="e">
        <f t="shared" si="0"/>
        <v>#REF!</v>
      </c>
      <c r="M32" s="10"/>
    </row>
    <row r="33" spans="2:13" ht="21.6" customHeight="1">
      <c r="B33" s="8" t="s">
        <v>208</v>
      </c>
      <c r="C33" s="7" t="s">
        <v>137</v>
      </c>
      <c r="D33" s="7" t="s">
        <v>138</v>
      </c>
      <c r="E33" s="7" t="s">
        <v>143</v>
      </c>
      <c r="F33" s="13" t="s">
        <v>140</v>
      </c>
      <c r="G33" s="10">
        <v>30</v>
      </c>
      <c r="H33" s="17" t="e">
        <f>ROUNDDOWN(#REF!*옵션!$D$11, 0)</f>
        <v>#REF!</v>
      </c>
      <c r="I33" s="17"/>
      <c r="J33" s="17"/>
      <c r="K33" s="17"/>
      <c r="L33" s="17" t="e">
        <f t="shared" si="0"/>
        <v>#REF!</v>
      </c>
      <c r="M33" s="10"/>
    </row>
    <row r="34" spans="2:13" ht="21.6" customHeight="1">
      <c r="B34" s="8" t="s">
        <v>209</v>
      </c>
      <c r="C34" s="7" t="s">
        <v>137</v>
      </c>
      <c r="D34" s="7" t="s">
        <v>138</v>
      </c>
      <c r="E34" s="7" t="s">
        <v>144</v>
      </c>
      <c r="F34" s="13" t="s">
        <v>140</v>
      </c>
      <c r="G34" s="10">
        <v>30</v>
      </c>
      <c r="H34" s="17" t="e">
        <f>ROUNDDOWN(#REF!*옵션!$D$11, 0)</f>
        <v>#REF!</v>
      </c>
      <c r="I34" s="17"/>
      <c r="J34" s="17"/>
      <c r="K34" s="17"/>
      <c r="L34" s="17" t="e">
        <f t="shared" si="0"/>
        <v>#REF!</v>
      </c>
      <c r="M34" s="10"/>
    </row>
    <row r="35" spans="2:13" ht="21.6" customHeight="1">
      <c r="B35" s="8" t="s">
        <v>210</v>
      </c>
      <c r="C35" s="7" t="s">
        <v>137</v>
      </c>
      <c r="D35" s="7" t="s">
        <v>138</v>
      </c>
      <c r="E35" s="7" t="s">
        <v>145</v>
      </c>
      <c r="F35" s="13" t="s">
        <v>140</v>
      </c>
      <c r="G35" s="10">
        <v>30</v>
      </c>
      <c r="H35" s="17" t="e">
        <f>ROUNDDOWN(#REF!*옵션!$D$11, 0)</f>
        <v>#REF!</v>
      </c>
      <c r="I35" s="17"/>
      <c r="J35" s="17"/>
      <c r="K35" s="17"/>
      <c r="L35" s="17" t="e">
        <f t="shared" si="0"/>
        <v>#REF!</v>
      </c>
      <c r="M35" s="10"/>
    </row>
    <row r="36" spans="2:13" ht="21.6" customHeight="1">
      <c r="B36" s="8" t="s">
        <v>211</v>
      </c>
      <c r="C36" s="7" t="s">
        <v>137</v>
      </c>
      <c r="D36" s="7" t="s">
        <v>138</v>
      </c>
      <c r="E36" s="7" t="s">
        <v>146</v>
      </c>
      <c r="F36" s="13" t="s">
        <v>140</v>
      </c>
      <c r="G36" s="10">
        <v>30</v>
      </c>
      <c r="H36" s="17" t="e">
        <f>ROUNDDOWN(#REF!*옵션!$D$11, 0)</f>
        <v>#REF!</v>
      </c>
      <c r="I36" s="17"/>
      <c r="J36" s="17"/>
      <c r="K36" s="17"/>
      <c r="L36" s="17" t="e">
        <f t="shared" si="0"/>
        <v>#REF!</v>
      </c>
      <c r="M36" s="10"/>
    </row>
    <row r="37" spans="2:13" ht="21.6" customHeight="1">
      <c r="B37" s="8" t="s">
        <v>212</v>
      </c>
      <c r="C37" s="7" t="s">
        <v>137</v>
      </c>
      <c r="D37" s="7" t="s">
        <v>138</v>
      </c>
      <c r="E37" s="7" t="s">
        <v>147</v>
      </c>
      <c r="F37" s="13" t="s">
        <v>140</v>
      </c>
      <c r="G37" s="10">
        <v>60</v>
      </c>
      <c r="H37" s="17" t="e">
        <f>ROUNDDOWN(#REF!*옵션!$D$11, 0)</f>
        <v>#REF!</v>
      </c>
      <c r="I37" s="17"/>
      <c r="J37" s="17"/>
      <c r="K37" s="17"/>
      <c r="L37" s="17" t="e">
        <f t="shared" si="0"/>
        <v>#REF!</v>
      </c>
      <c r="M37" s="10"/>
    </row>
    <row r="38" spans="2:13" ht="21.6" customHeight="1">
      <c r="B38" s="8" t="s">
        <v>213</v>
      </c>
      <c r="C38" s="7" t="s">
        <v>137</v>
      </c>
      <c r="D38" s="7" t="s">
        <v>148</v>
      </c>
      <c r="E38" s="7" t="s">
        <v>149</v>
      </c>
      <c r="F38" s="13" t="s">
        <v>140</v>
      </c>
      <c r="G38" s="10">
        <v>81</v>
      </c>
      <c r="H38" s="17" t="e">
        <f>ROUNDDOWN(#REF!*옵션!$D$11, 0)</f>
        <v>#REF!</v>
      </c>
      <c r="I38" s="17"/>
      <c r="J38" s="17"/>
      <c r="K38" s="17"/>
      <c r="L38" s="17" t="e">
        <f t="shared" si="0"/>
        <v>#REF!</v>
      </c>
      <c r="M38" s="10"/>
    </row>
    <row r="39" spans="2:13" ht="21.6" customHeight="1">
      <c r="B39" s="8" t="s">
        <v>214</v>
      </c>
      <c r="C39" s="7" t="s">
        <v>137</v>
      </c>
      <c r="D39" s="7" t="s">
        <v>150</v>
      </c>
      <c r="E39" s="7" t="s">
        <v>151</v>
      </c>
      <c r="F39" s="13" t="s">
        <v>140</v>
      </c>
      <c r="G39" s="10">
        <v>28</v>
      </c>
      <c r="H39" s="17" t="e">
        <f>ROUNDDOWN(#REF!*옵션!$D$11, 0)</f>
        <v>#REF!</v>
      </c>
      <c r="I39" s="17"/>
      <c r="J39" s="17"/>
      <c r="K39" s="17"/>
      <c r="L39" s="17" t="e">
        <f t="shared" si="0"/>
        <v>#REF!</v>
      </c>
      <c r="M39" s="10"/>
    </row>
    <row r="40" spans="2:13" ht="21.6" customHeight="1">
      <c r="B40" s="8" t="s">
        <v>215</v>
      </c>
      <c r="C40" s="7" t="s">
        <v>137</v>
      </c>
      <c r="D40" s="7" t="s">
        <v>152</v>
      </c>
      <c r="E40" s="7" t="s">
        <v>153</v>
      </c>
      <c r="F40" s="13" t="s">
        <v>140</v>
      </c>
      <c r="G40" s="10">
        <v>27</v>
      </c>
      <c r="H40" s="17" t="e">
        <f>ROUNDDOWN(#REF!*옵션!$D$11, 0)</f>
        <v>#REF!</v>
      </c>
      <c r="I40" s="17"/>
      <c r="J40" s="17"/>
      <c r="K40" s="17"/>
      <c r="L40" s="17" t="e">
        <f t="shared" si="0"/>
        <v>#REF!</v>
      </c>
      <c r="M40" s="10"/>
    </row>
    <row r="41" spans="2:13" ht="21.6" customHeight="1">
      <c r="B41" s="8" t="s">
        <v>216</v>
      </c>
      <c r="C41" s="7" t="s">
        <v>137</v>
      </c>
      <c r="D41" s="7" t="s">
        <v>154</v>
      </c>
      <c r="E41" s="7" t="s">
        <v>155</v>
      </c>
      <c r="F41" s="13" t="s">
        <v>140</v>
      </c>
      <c r="G41" s="10">
        <v>12</v>
      </c>
      <c r="H41" s="17" t="e">
        <f>ROUNDDOWN(#REF!*옵션!$D$11, 0)</f>
        <v>#REF!</v>
      </c>
      <c r="I41" s="17"/>
      <c r="J41" s="17"/>
      <c r="K41" s="17"/>
      <c r="L41" s="17" t="e">
        <f t="shared" si="0"/>
        <v>#REF!</v>
      </c>
      <c r="M41" s="10"/>
    </row>
    <row r="42" spans="2:13" ht="21.6" customHeight="1">
      <c r="B42" s="8" t="s">
        <v>217</v>
      </c>
      <c r="C42" s="7" t="s">
        <v>137</v>
      </c>
      <c r="D42" s="7" t="s">
        <v>156</v>
      </c>
      <c r="E42" s="7" t="s">
        <v>157</v>
      </c>
      <c r="F42" s="13" t="s">
        <v>140</v>
      </c>
      <c r="G42" s="10">
        <v>2</v>
      </c>
      <c r="H42" s="17" t="e">
        <f>ROUNDDOWN(#REF!*옵션!$D$11, 0)</f>
        <v>#REF!</v>
      </c>
      <c r="I42" s="17"/>
      <c r="J42" s="17"/>
      <c r="K42" s="17"/>
      <c r="L42" s="17" t="e">
        <f t="shared" si="0"/>
        <v>#REF!</v>
      </c>
      <c r="M42" s="10"/>
    </row>
    <row r="43" spans="2:13" ht="21.6" customHeight="1">
      <c r="B43" s="8" t="s">
        <v>218</v>
      </c>
      <c r="C43" s="7" t="s">
        <v>137</v>
      </c>
      <c r="D43" s="7" t="s">
        <v>158</v>
      </c>
      <c r="E43" s="7" t="s">
        <v>159</v>
      </c>
      <c r="F43" s="13" t="s">
        <v>140</v>
      </c>
      <c r="G43" s="10">
        <v>42</v>
      </c>
      <c r="H43" s="17" t="e">
        <f>ROUNDDOWN(#REF!*옵션!$D$11, 0)</f>
        <v>#REF!</v>
      </c>
      <c r="I43" s="17"/>
      <c r="J43" s="17"/>
      <c r="K43" s="17"/>
      <c r="L43" s="17" t="e">
        <f t="shared" si="0"/>
        <v>#REF!</v>
      </c>
      <c r="M43" s="10"/>
    </row>
    <row r="44" spans="2:13" ht="21.6" customHeight="1">
      <c r="B44" s="8" t="s">
        <v>219</v>
      </c>
      <c r="C44" s="7" t="s">
        <v>137</v>
      </c>
      <c r="D44" s="7" t="s">
        <v>158</v>
      </c>
      <c r="E44" s="7" t="s">
        <v>160</v>
      </c>
      <c r="F44" s="13" t="s">
        <v>140</v>
      </c>
      <c r="G44" s="10">
        <v>24</v>
      </c>
      <c r="H44" s="17" t="e">
        <f>ROUNDDOWN(#REF!*옵션!$D$11, 0)</f>
        <v>#REF!</v>
      </c>
      <c r="I44" s="17"/>
      <c r="J44" s="17"/>
      <c r="K44" s="17"/>
      <c r="L44" s="17" t="e">
        <f t="shared" si="0"/>
        <v>#REF!</v>
      </c>
      <c r="M44" s="10"/>
    </row>
    <row r="45" spans="2:13" ht="21.6" customHeight="1">
      <c r="B45" s="8" t="s">
        <v>220</v>
      </c>
      <c r="C45" s="7" t="s">
        <v>137</v>
      </c>
      <c r="D45" s="7" t="s">
        <v>158</v>
      </c>
      <c r="E45" s="7" t="s">
        <v>161</v>
      </c>
      <c r="F45" s="13" t="s">
        <v>140</v>
      </c>
      <c r="G45" s="10">
        <v>6</v>
      </c>
      <c r="H45" s="17" t="e">
        <f>ROUNDDOWN(#REF!*옵션!$D$11, 0)</f>
        <v>#REF!</v>
      </c>
      <c r="I45" s="17"/>
      <c r="J45" s="17"/>
      <c r="K45" s="17"/>
      <c r="L45" s="17" t="e">
        <f t="shared" si="0"/>
        <v>#REF!</v>
      </c>
      <c r="M45" s="10"/>
    </row>
    <row r="46" spans="2:13" ht="21.6" customHeight="1">
      <c r="B46" s="8" t="s">
        <v>221</v>
      </c>
      <c r="C46" s="7" t="s">
        <v>137</v>
      </c>
      <c r="D46" s="7" t="s">
        <v>162</v>
      </c>
      <c r="E46" s="7" t="s">
        <v>163</v>
      </c>
      <c r="F46" s="13" t="s">
        <v>164</v>
      </c>
      <c r="G46" s="10">
        <v>1</v>
      </c>
      <c r="H46" s="17" t="e">
        <f>ROUNDDOWN(#REF!*옵션!$D$11, 0)</f>
        <v>#REF!</v>
      </c>
      <c r="I46" s="17"/>
      <c r="J46" s="17"/>
      <c r="K46" s="17"/>
      <c r="L46" s="17" t="e">
        <f t="shared" si="0"/>
        <v>#REF!</v>
      </c>
      <c r="M46" s="10"/>
    </row>
    <row r="47" spans="2:13" ht="21.6" customHeight="1">
      <c r="B47" s="8" t="s">
        <v>222</v>
      </c>
      <c r="C47" s="7" t="s">
        <v>137</v>
      </c>
      <c r="D47" s="7" t="s">
        <v>165</v>
      </c>
      <c r="E47" s="7"/>
      <c r="F47" s="13" t="s">
        <v>166</v>
      </c>
      <c r="G47" s="10">
        <v>1</v>
      </c>
      <c r="H47" s="17" t="e">
        <f>ROUNDDOWN(#REF!*옵션!$D$11, 0)</f>
        <v>#REF!</v>
      </c>
      <c r="I47" s="17"/>
      <c r="J47" s="17"/>
      <c r="K47" s="17"/>
      <c r="L47" s="17" t="e">
        <f t="shared" si="0"/>
        <v>#REF!</v>
      </c>
      <c r="M47" s="10"/>
    </row>
    <row r="48" spans="2:13" ht="21.6" customHeight="1">
      <c r="B48" s="8" t="s">
        <v>223</v>
      </c>
      <c r="C48" s="7" t="s">
        <v>167</v>
      </c>
      <c r="D48" s="7" t="s">
        <v>168</v>
      </c>
      <c r="E48" s="7" t="s">
        <v>169</v>
      </c>
      <c r="F48" s="13" t="s">
        <v>166</v>
      </c>
      <c r="G48" s="10">
        <v>1</v>
      </c>
      <c r="H48" s="17" t="e">
        <f>ROUNDDOWN(#REF!*옵션!$D$11, 0)</f>
        <v>#REF!</v>
      </c>
      <c r="I48" s="17"/>
      <c r="J48" s="17"/>
      <c r="K48" s="17"/>
      <c r="L48" s="17" t="e">
        <f t="shared" si="0"/>
        <v>#REF!</v>
      </c>
      <c r="M48" s="10"/>
    </row>
    <row r="49" spans="2:13" ht="21.6" customHeight="1">
      <c r="B49" s="8" t="s">
        <v>224</v>
      </c>
      <c r="C49" s="7" t="s">
        <v>170</v>
      </c>
      <c r="D49" s="7" t="s">
        <v>171</v>
      </c>
      <c r="E49" s="7" t="s">
        <v>172</v>
      </c>
      <c r="F49" s="13" t="s">
        <v>173</v>
      </c>
      <c r="G49" s="10">
        <v>119.086</v>
      </c>
      <c r="H49" s="17"/>
      <c r="I49" s="17" t="e">
        <f>ROUNDDOWN(#REF!, 0)</f>
        <v>#REF!</v>
      </c>
      <c r="J49" s="17"/>
      <c r="K49" s="17"/>
      <c r="L49" s="17" t="e">
        <f t="shared" si="0"/>
        <v>#REF!</v>
      </c>
      <c r="M49" s="10"/>
    </row>
    <row r="50" spans="2:13" ht="21.6" customHeight="1">
      <c r="B50" s="8" t="s">
        <v>225</v>
      </c>
      <c r="C50" s="7" t="s">
        <v>174</v>
      </c>
      <c r="D50" s="7" t="s">
        <v>171</v>
      </c>
      <c r="E50" s="7" t="s">
        <v>175</v>
      </c>
      <c r="F50" s="13" t="s">
        <v>173</v>
      </c>
      <c r="G50" s="10">
        <v>5.91</v>
      </c>
      <c r="H50" s="17"/>
      <c r="I50" s="17" t="e">
        <f>ROUNDDOWN(#REF!, 0)</f>
        <v>#REF!</v>
      </c>
      <c r="J50" s="17"/>
      <c r="K50" s="17"/>
      <c r="L50" s="17" t="e">
        <f t="shared" si="0"/>
        <v>#REF!</v>
      </c>
      <c r="M50" s="10"/>
    </row>
    <row r="51" spans="2:13" ht="21.6" customHeight="1">
      <c r="B51" s="8" t="s">
        <v>226</v>
      </c>
      <c r="C51" s="7" t="s">
        <v>176</v>
      </c>
      <c r="D51" s="7" t="s">
        <v>171</v>
      </c>
      <c r="E51" s="7" t="s">
        <v>177</v>
      </c>
      <c r="F51" s="13" t="s">
        <v>173</v>
      </c>
      <c r="G51" s="10">
        <v>1.68</v>
      </c>
      <c r="H51" s="17"/>
      <c r="I51" s="17" t="e">
        <f>ROUNDDOWN(#REF!, 0)</f>
        <v>#REF!</v>
      </c>
      <c r="J51" s="17"/>
      <c r="K51" s="17"/>
      <c r="L51" s="17" t="e">
        <f t="shared" si="0"/>
        <v>#REF!</v>
      </c>
      <c r="M51" s="10"/>
    </row>
    <row r="52" spans="2:13" ht="21.6" customHeight="1">
      <c r="C52" s="7" t="s">
        <v>137</v>
      </c>
      <c r="D52" s="7" t="s">
        <v>392</v>
      </c>
      <c r="E52" s="7"/>
      <c r="F52" s="13" t="s">
        <v>166</v>
      </c>
      <c r="G52" s="10">
        <v>1</v>
      </c>
      <c r="H52" s="17" t="e">
        <f>ROUNDDOWN(#REF!*옵션!$D$11, 0)</f>
        <v>#REF!</v>
      </c>
      <c r="I52" s="17"/>
      <c r="J52" s="17"/>
      <c r="K52" s="17"/>
      <c r="L52" s="17" t="e">
        <f t="shared" ref="L52" si="1">SUM(H52,I52,J52)</f>
        <v>#REF!</v>
      </c>
      <c r="M52" s="10"/>
    </row>
    <row r="53" spans="2:13" ht="21.6" customHeight="1">
      <c r="C53" s="7"/>
      <c r="D53" s="7"/>
      <c r="E53" s="7"/>
      <c r="F53" s="13"/>
      <c r="G53" s="10"/>
      <c r="H53" s="17"/>
      <c r="I53" s="17"/>
      <c r="J53" s="17"/>
      <c r="K53" s="17"/>
      <c r="L53" s="17"/>
      <c r="M53" s="10"/>
    </row>
    <row r="54" spans="2:13" ht="21.6" customHeight="1">
      <c r="C54" s="7"/>
      <c r="D54" s="7"/>
      <c r="E54" s="7"/>
      <c r="F54" s="13"/>
      <c r="G54" s="10"/>
      <c r="H54" s="17"/>
      <c r="I54" s="17"/>
      <c r="J54" s="17"/>
      <c r="K54" s="17"/>
      <c r="L54" s="17"/>
      <c r="M54" s="10"/>
    </row>
    <row r="55" spans="2:13" ht="21.6" customHeight="1">
      <c r="C55" s="7"/>
      <c r="D55" s="7"/>
      <c r="E55" s="7"/>
      <c r="F55" s="13"/>
      <c r="G55" s="10"/>
      <c r="H55" s="17"/>
      <c r="I55" s="17"/>
      <c r="J55" s="17"/>
      <c r="K55" s="17"/>
      <c r="L55" s="17"/>
      <c r="M55" s="10"/>
    </row>
  </sheetData>
  <mergeCells count="13">
    <mergeCell ref="C1:H1"/>
    <mergeCell ref="C2:C3"/>
    <mergeCell ref="D2:D3"/>
    <mergeCell ref="E2:E3"/>
    <mergeCell ref="F2:F3"/>
    <mergeCell ref="G2:G3"/>
    <mergeCell ref="H2:H3"/>
    <mergeCell ref="L2:L3"/>
    <mergeCell ref="M2:M3"/>
    <mergeCell ref="K2:K3"/>
    <mergeCell ref="K1:L1"/>
    <mergeCell ref="I2:I3"/>
    <mergeCell ref="J2:J3"/>
  </mergeCells>
  <phoneticPr fontId="2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13" sqref="C13"/>
    </sheetView>
  </sheetViews>
  <sheetFormatPr defaultRowHeight="13.5"/>
  <cols>
    <col min="1" max="1" width="23.77734375" bestFit="1" customWidth="1"/>
    <col min="2" max="2" width="18.33203125" bestFit="1" customWidth="1"/>
    <col min="3" max="3" width="17.109375" bestFit="1" customWidth="1"/>
  </cols>
  <sheetData>
    <row r="1" spans="1:7" ht="79.5" customHeight="1">
      <c r="A1" s="202" t="s">
        <v>473</v>
      </c>
      <c r="B1" s="203"/>
      <c r="C1" s="203"/>
      <c r="D1" s="203"/>
      <c r="E1" s="203"/>
      <c r="F1" s="203"/>
      <c r="G1" s="204"/>
    </row>
    <row r="2" spans="1:7">
      <c r="A2" s="158" t="s">
        <v>395</v>
      </c>
      <c r="B2" s="161" t="s">
        <v>396</v>
      </c>
      <c r="C2" s="158" t="s">
        <v>397</v>
      </c>
      <c r="D2" s="158" t="s">
        <v>398</v>
      </c>
      <c r="E2" s="162" t="s">
        <v>399</v>
      </c>
      <c r="F2" s="162" t="s">
        <v>400</v>
      </c>
      <c r="G2" s="158" t="s">
        <v>401</v>
      </c>
    </row>
    <row r="3" spans="1:7">
      <c r="A3" s="163" t="s">
        <v>402</v>
      </c>
      <c r="B3" s="157"/>
      <c r="C3" s="158"/>
      <c r="D3" s="159"/>
      <c r="E3" s="160"/>
      <c r="F3" s="160"/>
      <c r="G3" s="158"/>
    </row>
    <row r="4" spans="1:7">
      <c r="A4" s="163" t="s">
        <v>403</v>
      </c>
      <c r="B4" s="157" t="s">
        <v>404</v>
      </c>
      <c r="C4" s="158" t="s">
        <v>164</v>
      </c>
      <c r="D4" s="159">
        <v>1</v>
      </c>
      <c r="E4" s="160"/>
      <c r="F4" s="160"/>
      <c r="G4" s="158"/>
    </row>
    <row r="5" spans="1:7">
      <c r="A5" s="163" t="s">
        <v>405</v>
      </c>
      <c r="B5" s="157" t="s">
        <v>406</v>
      </c>
      <c r="C5" s="158" t="s">
        <v>73</v>
      </c>
      <c r="D5" s="159">
        <v>1</v>
      </c>
      <c r="E5" s="160"/>
      <c r="F5" s="160"/>
      <c r="G5" s="158"/>
    </row>
    <row r="6" spans="1:7">
      <c r="A6" s="163" t="s">
        <v>405</v>
      </c>
      <c r="B6" s="157" t="s">
        <v>407</v>
      </c>
      <c r="C6" s="158" t="s">
        <v>73</v>
      </c>
      <c r="D6" s="159">
        <v>27</v>
      </c>
      <c r="E6" s="160"/>
      <c r="F6" s="160"/>
      <c r="G6" s="158"/>
    </row>
    <row r="7" spans="1:7">
      <c r="A7" s="163" t="s">
        <v>408</v>
      </c>
      <c r="B7" s="157" t="s">
        <v>409</v>
      </c>
      <c r="C7" s="158" t="s">
        <v>73</v>
      </c>
      <c r="D7" s="159">
        <v>1</v>
      </c>
      <c r="E7" s="160"/>
      <c r="F7" s="160"/>
      <c r="G7" s="158"/>
    </row>
    <row r="8" spans="1:7">
      <c r="A8" s="163" t="s">
        <v>410</v>
      </c>
      <c r="B8" s="157" t="s">
        <v>411</v>
      </c>
      <c r="C8" s="158" t="s">
        <v>73</v>
      </c>
      <c r="D8" s="159">
        <v>2</v>
      </c>
      <c r="E8" s="160"/>
      <c r="F8" s="160"/>
      <c r="G8" s="158"/>
    </row>
    <row r="9" spans="1:7">
      <c r="A9" s="163" t="s">
        <v>412</v>
      </c>
      <c r="B9" s="157" t="s">
        <v>413</v>
      </c>
      <c r="C9" s="158" t="s">
        <v>73</v>
      </c>
      <c r="D9" s="159">
        <v>8</v>
      </c>
      <c r="E9" s="160"/>
      <c r="F9" s="160"/>
      <c r="G9" s="158"/>
    </row>
    <row r="10" spans="1:7">
      <c r="A10" s="163" t="s">
        <v>414</v>
      </c>
      <c r="B10" s="164" t="s">
        <v>415</v>
      </c>
      <c r="C10" s="158" t="s">
        <v>73</v>
      </c>
      <c r="D10" s="159">
        <v>6</v>
      </c>
      <c r="E10" s="160"/>
      <c r="F10" s="160"/>
      <c r="G10" s="158"/>
    </row>
    <row r="11" spans="1:7">
      <c r="A11" s="163" t="s">
        <v>416</v>
      </c>
      <c r="B11" s="164" t="s">
        <v>415</v>
      </c>
      <c r="C11" s="158" t="s">
        <v>73</v>
      </c>
      <c r="D11" s="159">
        <v>6</v>
      </c>
      <c r="E11" s="160"/>
      <c r="F11" s="160"/>
      <c r="G11" s="158"/>
    </row>
    <row r="12" spans="1:7">
      <c r="A12" s="163" t="s">
        <v>417</v>
      </c>
      <c r="B12" s="157" t="s">
        <v>418</v>
      </c>
      <c r="C12" s="158" t="s">
        <v>419</v>
      </c>
      <c r="D12" s="159">
        <v>0.67</v>
      </c>
      <c r="E12" s="160"/>
      <c r="F12" s="160"/>
      <c r="G12" s="158"/>
    </row>
    <row r="13" spans="1:7">
      <c r="A13" s="163" t="s">
        <v>420</v>
      </c>
      <c r="B13" s="157" t="s">
        <v>421</v>
      </c>
      <c r="C13" s="158" t="s">
        <v>422</v>
      </c>
      <c r="D13" s="159">
        <v>4.62</v>
      </c>
      <c r="E13" s="160"/>
      <c r="F13" s="160"/>
      <c r="G13" s="158"/>
    </row>
    <row r="14" spans="1:7">
      <c r="A14" s="163" t="s">
        <v>423</v>
      </c>
      <c r="B14" s="157" t="s">
        <v>424</v>
      </c>
      <c r="C14" s="158" t="s">
        <v>422</v>
      </c>
      <c r="D14" s="159">
        <v>6</v>
      </c>
      <c r="E14" s="160"/>
      <c r="F14" s="160"/>
      <c r="G14" s="158"/>
    </row>
    <row r="15" spans="1:7">
      <c r="A15" s="163" t="s">
        <v>425</v>
      </c>
      <c r="B15" s="157" t="s">
        <v>426</v>
      </c>
      <c r="C15" s="158" t="s">
        <v>422</v>
      </c>
      <c r="D15" s="159">
        <v>10.62</v>
      </c>
      <c r="E15" s="160"/>
      <c r="F15" s="160"/>
      <c r="G15" s="158"/>
    </row>
    <row r="16" spans="1:7">
      <c r="A16" s="163" t="s">
        <v>427</v>
      </c>
      <c r="B16" s="157"/>
      <c r="C16" s="158" t="s">
        <v>428</v>
      </c>
      <c r="D16" s="159">
        <v>4.8899999999999997</v>
      </c>
      <c r="E16" s="160"/>
      <c r="F16" s="160"/>
      <c r="G16" s="158"/>
    </row>
    <row r="17" spans="1:7">
      <c r="A17" s="163" t="s">
        <v>429</v>
      </c>
      <c r="B17" s="157" t="s">
        <v>430</v>
      </c>
      <c r="C17" s="158" t="s">
        <v>73</v>
      </c>
      <c r="D17" s="159">
        <v>1</v>
      </c>
      <c r="E17" s="160"/>
      <c r="F17" s="160"/>
      <c r="G17" s="158"/>
    </row>
    <row r="18" spans="1:7">
      <c r="A18" s="163" t="s">
        <v>431</v>
      </c>
      <c r="B18" s="157" t="s">
        <v>432</v>
      </c>
      <c r="C18" s="158" t="s">
        <v>433</v>
      </c>
      <c r="D18" s="159">
        <v>1</v>
      </c>
      <c r="E18" s="160"/>
      <c r="F18" s="160"/>
      <c r="G18" s="158"/>
    </row>
    <row r="19" spans="1:7">
      <c r="A19" s="163" t="s">
        <v>434</v>
      </c>
      <c r="B19" s="157" t="s">
        <v>435</v>
      </c>
      <c r="C19" s="158" t="s">
        <v>73</v>
      </c>
      <c r="D19" s="159">
        <v>1</v>
      </c>
      <c r="E19" s="160"/>
      <c r="F19" s="160"/>
      <c r="G19" s="158"/>
    </row>
    <row r="20" spans="1:7">
      <c r="A20" s="163" t="s">
        <v>436</v>
      </c>
      <c r="B20" s="157" t="s">
        <v>437</v>
      </c>
      <c r="C20" s="158" t="s">
        <v>73</v>
      </c>
      <c r="D20" s="159">
        <v>22</v>
      </c>
      <c r="E20" s="160"/>
      <c r="F20" s="160"/>
      <c r="G20" s="158"/>
    </row>
    <row r="21" spans="1:7">
      <c r="A21" s="163" t="s">
        <v>438</v>
      </c>
      <c r="B21" s="157" t="s">
        <v>439</v>
      </c>
      <c r="C21" s="158" t="s">
        <v>73</v>
      </c>
      <c r="D21" s="159">
        <v>4</v>
      </c>
      <c r="E21" s="160"/>
      <c r="F21" s="160"/>
      <c r="G21" s="158"/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sqref="A1:F1"/>
    </sheetView>
  </sheetViews>
  <sheetFormatPr defaultRowHeight="13.5"/>
  <cols>
    <col min="1" max="1" width="23.44140625" bestFit="1" customWidth="1"/>
    <col min="2" max="2" width="18.33203125" bestFit="1" customWidth="1"/>
  </cols>
  <sheetData>
    <row r="1" spans="1:6" s="165" customFormat="1" ht="64.5" customHeight="1">
      <c r="A1" s="205" t="s">
        <v>470</v>
      </c>
      <c r="B1" s="205"/>
      <c r="C1" s="205"/>
      <c r="D1" s="205"/>
      <c r="E1" s="205"/>
      <c r="F1" s="205"/>
    </row>
    <row r="2" spans="1:6">
      <c r="A2" s="158" t="s">
        <v>395</v>
      </c>
      <c r="B2" s="161" t="s">
        <v>396</v>
      </c>
      <c r="C2" s="158" t="s">
        <v>397</v>
      </c>
      <c r="D2" s="158" t="s">
        <v>398</v>
      </c>
      <c r="E2" s="162" t="s">
        <v>399</v>
      </c>
      <c r="F2" s="162" t="s">
        <v>400</v>
      </c>
    </row>
    <row r="3" spans="1:6">
      <c r="A3" s="163"/>
      <c r="B3" s="157"/>
      <c r="C3" s="158"/>
      <c r="D3" s="159"/>
      <c r="E3" s="160"/>
      <c r="F3" s="160"/>
    </row>
    <row r="4" spans="1:6">
      <c r="A4" s="163" t="s">
        <v>441</v>
      </c>
      <c r="B4" s="157" t="s">
        <v>443</v>
      </c>
      <c r="C4" s="158" t="s">
        <v>444</v>
      </c>
      <c r="D4" s="159">
        <v>1</v>
      </c>
      <c r="E4" s="160"/>
      <c r="F4" s="160"/>
    </row>
    <row r="5" spans="1:6">
      <c r="A5" s="163" t="s">
        <v>442</v>
      </c>
      <c r="B5" s="157" t="s">
        <v>445</v>
      </c>
      <c r="C5" s="158" t="s">
        <v>393</v>
      </c>
      <c r="D5" s="159">
        <v>5</v>
      </c>
      <c r="E5" s="160"/>
      <c r="F5" s="160"/>
    </row>
    <row r="6" spans="1:6">
      <c r="A6" s="163" t="s">
        <v>442</v>
      </c>
      <c r="B6" s="157" t="s">
        <v>446</v>
      </c>
      <c r="C6" s="158" t="s">
        <v>393</v>
      </c>
      <c r="D6" s="159">
        <v>4</v>
      </c>
      <c r="E6" s="160"/>
      <c r="F6" s="160"/>
    </row>
    <row r="7" spans="1:6">
      <c r="A7" s="163" t="s">
        <v>442</v>
      </c>
      <c r="B7" s="157" t="s">
        <v>447</v>
      </c>
      <c r="C7" s="158" t="s">
        <v>393</v>
      </c>
      <c r="D7" s="159">
        <v>1</v>
      </c>
      <c r="E7" s="160"/>
      <c r="F7" s="160"/>
    </row>
    <row r="8" spans="1:6">
      <c r="A8" s="163" t="s">
        <v>448</v>
      </c>
      <c r="B8" s="157"/>
      <c r="C8" s="158" t="s">
        <v>393</v>
      </c>
      <c r="D8" s="159">
        <v>1</v>
      </c>
      <c r="E8" s="160"/>
      <c r="F8" s="160"/>
    </row>
    <row r="9" spans="1:6">
      <c r="A9" s="163" t="s">
        <v>449</v>
      </c>
      <c r="B9" s="157"/>
      <c r="C9" s="158" t="s">
        <v>444</v>
      </c>
      <c r="D9" s="159">
        <v>1</v>
      </c>
      <c r="E9" s="160"/>
      <c r="F9" s="160"/>
    </row>
    <row r="10" spans="1:6">
      <c r="A10" s="163"/>
      <c r="B10" s="164"/>
      <c r="C10" s="158"/>
      <c r="D10" s="159"/>
      <c r="E10" s="160"/>
      <c r="F10" s="160"/>
    </row>
    <row r="11" spans="1:6">
      <c r="A11" s="163"/>
      <c r="B11" s="164"/>
      <c r="C11" s="158"/>
      <c r="D11" s="159"/>
      <c r="E11" s="160"/>
      <c r="F11" s="160"/>
    </row>
    <row r="12" spans="1:6">
      <c r="A12" s="163"/>
      <c r="B12" s="157"/>
      <c r="C12" s="158"/>
      <c r="D12" s="159"/>
      <c r="E12" s="160"/>
      <c r="F12" s="160"/>
    </row>
    <row r="13" spans="1:6">
      <c r="A13" s="163"/>
      <c r="B13" s="157"/>
      <c r="C13" s="158"/>
      <c r="D13" s="159"/>
      <c r="E13" s="160"/>
      <c r="F13" s="160"/>
    </row>
    <row r="14" spans="1:6">
      <c r="A14" s="163"/>
      <c r="B14" s="157"/>
      <c r="C14" s="158"/>
      <c r="D14" s="159"/>
      <c r="E14" s="160"/>
      <c r="F14" s="160"/>
    </row>
    <row r="15" spans="1:6">
      <c r="A15" s="163"/>
      <c r="B15" s="157"/>
      <c r="C15" s="158"/>
      <c r="D15" s="159"/>
      <c r="E15" s="160"/>
      <c r="F15" s="160"/>
    </row>
    <row r="16" spans="1:6">
      <c r="A16" s="163"/>
      <c r="B16" s="157"/>
      <c r="C16" s="158"/>
      <c r="D16" s="159"/>
      <c r="E16" s="160"/>
      <c r="F16" s="160"/>
    </row>
    <row r="17" spans="1:6">
      <c r="A17" s="163"/>
      <c r="B17" s="157"/>
      <c r="C17" s="158"/>
      <c r="D17" s="159"/>
      <c r="E17" s="160"/>
      <c r="F17" s="160"/>
    </row>
    <row r="18" spans="1:6">
      <c r="A18" s="163"/>
      <c r="B18" s="157"/>
      <c r="C18" s="158"/>
      <c r="D18" s="159"/>
      <c r="E18" s="160"/>
      <c r="F18" s="160"/>
    </row>
    <row r="19" spans="1:6">
      <c r="A19" s="163"/>
      <c r="B19" s="157"/>
      <c r="C19" s="158"/>
      <c r="D19" s="159"/>
      <c r="E19" s="160"/>
      <c r="F19" s="160"/>
    </row>
    <row r="20" spans="1:6">
      <c r="A20" s="163"/>
      <c r="B20" s="157"/>
      <c r="C20" s="158"/>
      <c r="D20" s="159"/>
      <c r="E20" s="160"/>
      <c r="F20" s="160"/>
    </row>
    <row r="21" spans="1:6">
      <c r="A21" s="163"/>
      <c r="B21" s="157"/>
      <c r="C21" s="158"/>
      <c r="D21" s="159"/>
      <c r="E21" s="160"/>
      <c r="F21" s="160"/>
    </row>
    <row r="22" spans="1:6">
      <c r="A22" s="163"/>
      <c r="B22" s="157"/>
      <c r="C22" s="158"/>
      <c r="D22" s="159"/>
      <c r="E22" s="160"/>
      <c r="F22" s="160"/>
    </row>
    <row r="23" spans="1:6">
      <c r="A23" s="163"/>
      <c r="B23" s="157"/>
      <c r="C23" s="158"/>
      <c r="D23" s="159"/>
      <c r="E23" s="160"/>
      <c r="F23" s="160"/>
    </row>
    <row r="24" spans="1:6">
      <c r="A24" s="163"/>
      <c r="B24" s="157"/>
      <c r="C24" s="158"/>
      <c r="D24" s="159"/>
      <c r="E24" s="160"/>
      <c r="F24" s="160"/>
    </row>
    <row r="25" spans="1:6">
      <c r="A25" s="163"/>
      <c r="B25" s="157"/>
      <c r="C25" s="158"/>
      <c r="D25" s="159"/>
      <c r="E25" s="160"/>
      <c r="F25" s="160"/>
    </row>
    <row r="26" spans="1:6">
      <c r="A26" s="163"/>
      <c r="B26" s="157"/>
      <c r="C26" s="158"/>
      <c r="D26" s="159"/>
      <c r="E26" s="160"/>
      <c r="F26" s="160"/>
    </row>
    <row r="27" spans="1:6">
      <c r="A27" s="163"/>
      <c r="B27" s="157"/>
      <c r="C27" s="158"/>
      <c r="D27" s="159"/>
      <c r="E27" s="160"/>
      <c r="F27" s="160"/>
    </row>
    <row r="31" spans="1:6">
      <c r="A31" s="158" t="s">
        <v>395</v>
      </c>
      <c r="B31" s="161" t="s">
        <v>396</v>
      </c>
      <c r="C31" s="158" t="s">
        <v>397</v>
      </c>
      <c r="D31" s="158" t="s">
        <v>398</v>
      </c>
      <c r="E31" s="162" t="s">
        <v>399</v>
      </c>
      <c r="F31" s="162" t="s">
        <v>400</v>
      </c>
    </row>
    <row r="32" spans="1:6">
      <c r="A32" s="163"/>
      <c r="B32" s="157"/>
      <c r="C32" s="158"/>
      <c r="D32" s="159"/>
      <c r="E32" s="160"/>
      <c r="F32" s="160"/>
    </row>
    <row r="33" spans="1:6">
      <c r="A33" s="158" t="s">
        <v>441</v>
      </c>
      <c r="B33" s="161" t="s">
        <v>443</v>
      </c>
      <c r="C33" s="158" t="s">
        <v>444</v>
      </c>
      <c r="D33" s="159">
        <v>1</v>
      </c>
      <c r="E33" s="160"/>
      <c r="F33" s="160"/>
    </row>
    <row r="34" spans="1:6">
      <c r="A34" s="163" t="s">
        <v>450</v>
      </c>
      <c r="B34" s="157" t="s">
        <v>455</v>
      </c>
      <c r="C34" s="158"/>
      <c r="D34" s="159">
        <v>5</v>
      </c>
      <c r="E34" s="160"/>
      <c r="F34" s="160"/>
    </row>
    <row r="35" spans="1:6">
      <c r="A35" s="163" t="s">
        <v>451</v>
      </c>
      <c r="B35" s="157" t="s">
        <v>456</v>
      </c>
      <c r="C35" s="158"/>
      <c r="D35" s="159">
        <v>20</v>
      </c>
      <c r="E35" s="160"/>
      <c r="F35" s="160"/>
    </row>
    <row r="36" spans="1:6">
      <c r="A36" s="163" t="s">
        <v>452</v>
      </c>
      <c r="B36" s="157" t="s">
        <v>457</v>
      </c>
      <c r="C36" s="158"/>
      <c r="D36" s="159">
        <v>1</v>
      </c>
      <c r="E36" s="160"/>
      <c r="F36" s="160"/>
    </row>
    <row r="37" spans="1:6">
      <c r="A37" s="163" t="s">
        <v>453</v>
      </c>
      <c r="B37" s="157" t="s">
        <v>458</v>
      </c>
      <c r="C37" s="158"/>
      <c r="D37" s="159">
        <v>1</v>
      </c>
      <c r="E37" s="160"/>
      <c r="F37" s="160"/>
    </row>
    <row r="38" spans="1:6">
      <c r="A38" s="163" t="s">
        <v>454</v>
      </c>
      <c r="B38" s="157" t="s">
        <v>459</v>
      </c>
      <c r="C38" s="158"/>
      <c r="D38" s="159">
        <v>1</v>
      </c>
      <c r="E38" s="160"/>
      <c r="F38" s="160"/>
    </row>
    <row r="39" spans="1:6">
      <c r="A39" s="163"/>
      <c r="B39" s="164"/>
      <c r="C39" s="158"/>
      <c r="D39" s="159"/>
      <c r="E39" s="160"/>
      <c r="F39" s="160"/>
    </row>
    <row r="40" spans="1:6">
      <c r="A40" s="158" t="s">
        <v>442</v>
      </c>
      <c r="B40" s="164"/>
      <c r="C40" s="158"/>
      <c r="D40" s="159">
        <v>5</v>
      </c>
      <c r="E40" s="160"/>
      <c r="F40" s="160"/>
    </row>
    <row r="41" spans="1:6">
      <c r="A41" s="163" t="s">
        <v>442</v>
      </c>
      <c r="B41" s="157" t="s">
        <v>445</v>
      </c>
      <c r="C41" s="158"/>
      <c r="D41" s="159">
        <v>1</v>
      </c>
      <c r="E41" s="160"/>
      <c r="F41" s="160"/>
    </row>
    <row r="42" spans="1:6">
      <c r="A42" s="163"/>
      <c r="B42" s="157"/>
      <c r="C42" s="158"/>
      <c r="D42" s="159"/>
      <c r="E42" s="160"/>
      <c r="F42" s="160"/>
    </row>
    <row r="43" spans="1:6">
      <c r="A43" s="158" t="s">
        <v>442</v>
      </c>
      <c r="B43" s="157"/>
      <c r="C43" s="158"/>
      <c r="D43" s="159">
        <v>4</v>
      </c>
      <c r="E43" s="160"/>
      <c r="F43" s="160"/>
    </row>
    <row r="44" spans="1:6">
      <c r="A44" s="163" t="s">
        <v>442</v>
      </c>
      <c r="B44" s="157" t="s">
        <v>460</v>
      </c>
      <c r="C44" s="158"/>
      <c r="D44" s="159">
        <v>1</v>
      </c>
      <c r="E44" s="160"/>
      <c r="F44" s="160"/>
    </row>
    <row r="45" spans="1:6">
      <c r="A45" s="163"/>
      <c r="B45" s="157"/>
      <c r="C45" s="158"/>
      <c r="D45" s="159"/>
      <c r="E45" s="160"/>
      <c r="F45" s="160"/>
    </row>
    <row r="46" spans="1:6">
      <c r="A46" s="158" t="s">
        <v>442</v>
      </c>
      <c r="B46" s="157"/>
      <c r="C46" s="158"/>
      <c r="D46" s="159">
        <v>1</v>
      </c>
      <c r="E46" s="160"/>
      <c r="F46" s="160"/>
    </row>
    <row r="47" spans="1:6">
      <c r="A47" s="163" t="s">
        <v>442</v>
      </c>
      <c r="B47" s="157" t="s">
        <v>461</v>
      </c>
      <c r="C47" s="158"/>
      <c r="D47" s="159">
        <v>1</v>
      </c>
      <c r="E47" s="160"/>
      <c r="F47" s="160"/>
    </row>
    <row r="48" spans="1:6">
      <c r="A48" s="163"/>
      <c r="B48" s="157"/>
      <c r="C48" s="158"/>
      <c r="D48" s="159"/>
      <c r="E48" s="160"/>
      <c r="F48" s="160"/>
    </row>
    <row r="49" spans="1:6">
      <c r="A49" s="163"/>
      <c r="B49" s="157"/>
      <c r="C49" s="158"/>
      <c r="D49" s="159"/>
      <c r="E49" s="160"/>
      <c r="F49" s="160"/>
    </row>
    <row r="50" spans="1:6">
      <c r="A50" s="163"/>
      <c r="B50" s="157"/>
      <c r="C50" s="158"/>
      <c r="D50" s="159"/>
      <c r="E50" s="160"/>
      <c r="F50" s="160"/>
    </row>
    <row r="51" spans="1:6">
      <c r="A51" s="158" t="s">
        <v>449</v>
      </c>
      <c r="B51" s="157"/>
      <c r="C51" s="158"/>
      <c r="D51" s="159"/>
      <c r="E51" s="160"/>
      <c r="F51" s="160"/>
    </row>
    <row r="52" spans="1:6">
      <c r="A52" s="163" t="s">
        <v>462</v>
      </c>
      <c r="B52" s="157"/>
      <c r="C52" s="158"/>
      <c r="D52" s="159"/>
      <c r="E52" s="160"/>
      <c r="F52" s="160"/>
    </row>
    <row r="53" spans="1:6">
      <c r="A53" s="163" t="s">
        <v>463</v>
      </c>
      <c r="B53" s="157"/>
      <c r="C53" s="158"/>
      <c r="D53" s="159"/>
      <c r="E53" s="160"/>
      <c r="F53" s="160"/>
    </row>
    <row r="54" spans="1:6">
      <c r="A54" s="163" t="s">
        <v>464</v>
      </c>
      <c r="B54" s="157"/>
      <c r="C54" s="158"/>
      <c r="D54" s="159"/>
      <c r="E54" s="160"/>
      <c r="F54" s="160"/>
    </row>
    <row r="55" spans="1:6">
      <c r="A55" s="163" t="s">
        <v>465</v>
      </c>
      <c r="B55" s="157"/>
      <c r="C55" s="158"/>
      <c r="D55" s="159"/>
      <c r="E55" s="160"/>
      <c r="F55" s="160"/>
    </row>
    <row r="56" spans="1:6">
      <c r="A56" s="163" t="s">
        <v>466</v>
      </c>
      <c r="B56" s="157"/>
      <c r="C56" s="158"/>
      <c r="D56" s="159"/>
      <c r="E56" s="160"/>
      <c r="F56" s="160"/>
    </row>
    <row r="57" spans="1:6">
      <c r="A57" s="163"/>
      <c r="B57" s="157"/>
      <c r="C57" s="158"/>
      <c r="D57" s="159"/>
      <c r="E57" s="160"/>
      <c r="F57" s="160"/>
    </row>
    <row r="58" spans="1:6">
      <c r="A58" s="163"/>
      <c r="B58" s="157"/>
      <c r="C58" s="158"/>
      <c r="D58" s="159"/>
      <c r="E58" s="160"/>
      <c r="F58" s="160"/>
    </row>
    <row r="59" spans="1:6">
      <c r="A59" s="163"/>
      <c r="B59" s="157"/>
      <c r="C59" s="158"/>
      <c r="D59" s="159"/>
      <c r="E59" s="160"/>
      <c r="F59" s="160"/>
    </row>
    <row r="60" spans="1:6">
      <c r="A60" s="163"/>
      <c r="B60" s="157"/>
      <c r="C60" s="158"/>
      <c r="D60" s="159"/>
      <c r="E60" s="160"/>
      <c r="F60" s="160"/>
    </row>
    <row r="61" spans="1:6">
      <c r="A61" s="163"/>
      <c r="B61" s="157"/>
      <c r="C61" s="158"/>
      <c r="D61" s="159"/>
      <c r="E61" s="160"/>
      <c r="F61" s="160"/>
    </row>
    <row r="62" spans="1:6">
      <c r="A62" s="163"/>
      <c r="B62" s="157"/>
      <c r="C62" s="158"/>
      <c r="D62" s="159"/>
      <c r="E62" s="160"/>
      <c r="F62" s="160"/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Zeros="0" workbookViewId="0">
      <selection activeCell="D4" sqref="D3:Q4"/>
    </sheetView>
  </sheetViews>
  <sheetFormatPr defaultRowHeight="13.5"/>
  <cols>
    <col min="1" max="1" width="36.109375" style="1" customWidth="1"/>
    <col min="2" max="2" width="15.109375" style="2" bestFit="1" customWidth="1"/>
    <col min="3" max="6" width="15.109375" style="2" customWidth="1"/>
    <col min="7" max="7" width="8.6640625" style="2" customWidth="1"/>
    <col min="8" max="8" width="8.77734375" style="2" customWidth="1"/>
    <col min="9" max="16384" width="8.88671875" style="2"/>
  </cols>
  <sheetData>
    <row r="1" spans="1:13" ht="14.25" thickBot="1">
      <c r="A1" s="20" t="s">
        <v>3</v>
      </c>
      <c r="B1" s="21" t="s">
        <v>7</v>
      </c>
      <c r="C1" s="21" t="s">
        <v>5</v>
      </c>
      <c r="D1" s="21" t="s">
        <v>6</v>
      </c>
      <c r="E1" s="21" t="s">
        <v>40</v>
      </c>
      <c r="F1" s="22" t="s">
        <v>8</v>
      </c>
      <c r="H1" s="19"/>
    </row>
    <row r="2" spans="1:13">
      <c r="A2" s="5" t="s">
        <v>9</v>
      </c>
      <c r="B2" s="16">
        <f>총괄표!I29</f>
        <v>0</v>
      </c>
      <c r="C2" s="16">
        <f>총괄표!L29</f>
        <v>0</v>
      </c>
      <c r="D2" s="16">
        <f>총괄표!N29</f>
        <v>0</v>
      </c>
      <c r="E2" s="16"/>
      <c r="F2" s="16">
        <f t="shared" ref="F2:F8" si="0">SUM(B2,C2,D2)</f>
        <v>0</v>
      </c>
    </row>
    <row r="3" spans="1:13">
      <c r="A3" s="3" t="s">
        <v>322</v>
      </c>
      <c r="B3" s="17">
        <f>총괄표!I107</f>
        <v>0</v>
      </c>
      <c r="C3" s="17">
        <f>총괄표!L107</f>
        <v>0</v>
      </c>
      <c r="D3" s="17">
        <f>총괄표!N107</f>
        <v>0</v>
      </c>
      <c r="E3" s="17"/>
      <c r="F3" s="16">
        <f t="shared" si="0"/>
        <v>0</v>
      </c>
      <c r="H3" s="212" t="s">
        <v>59</v>
      </c>
      <c r="I3" s="213"/>
      <c r="J3" s="213"/>
      <c r="K3" s="213"/>
      <c r="L3" s="213"/>
      <c r="M3" s="214"/>
    </row>
    <row r="4" spans="1:13">
      <c r="A4" s="3" t="s">
        <v>3</v>
      </c>
      <c r="B4" s="17"/>
      <c r="C4" s="17"/>
      <c r="D4" s="17"/>
      <c r="E4" s="17"/>
      <c r="F4" s="17">
        <f t="shared" si="0"/>
        <v>0</v>
      </c>
      <c r="H4" s="215"/>
      <c r="I4" s="216"/>
      <c r="J4" s="216"/>
      <c r="K4" s="216"/>
      <c r="L4" s="216"/>
      <c r="M4" s="217"/>
    </row>
    <row r="5" spans="1:13">
      <c r="A5" s="3" t="s">
        <v>3</v>
      </c>
      <c r="B5" s="17"/>
      <c r="C5" s="17" t="s">
        <v>4</v>
      </c>
      <c r="D5" s="17"/>
      <c r="E5" s="17"/>
      <c r="F5" s="17">
        <f t="shared" si="0"/>
        <v>0</v>
      </c>
    </row>
    <row r="6" spans="1:13">
      <c r="A6" s="3" t="s">
        <v>3</v>
      </c>
      <c r="B6" s="17"/>
      <c r="C6" s="17"/>
      <c r="D6" s="17"/>
      <c r="E6" s="17"/>
      <c r="F6" s="17">
        <f t="shared" si="0"/>
        <v>0</v>
      </c>
      <c r="H6" s="206" t="s">
        <v>60</v>
      </c>
      <c r="I6" s="207"/>
      <c r="J6" s="207"/>
      <c r="K6" s="207"/>
      <c r="L6" s="207"/>
      <c r="M6" s="208"/>
    </row>
    <row r="7" spans="1:13">
      <c r="A7" s="3"/>
      <c r="B7" s="17"/>
      <c r="C7" s="17"/>
      <c r="D7" s="17"/>
      <c r="E7" s="17"/>
      <c r="F7" s="17">
        <f t="shared" si="0"/>
        <v>0</v>
      </c>
      <c r="H7" s="209"/>
      <c r="I7" s="210"/>
      <c r="J7" s="210"/>
      <c r="K7" s="210"/>
      <c r="L7" s="210"/>
      <c r="M7" s="211"/>
    </row>
    <row r="8" spans="1:13">
      <c r="A8" s="3"/>
      <c r="B8" s="17"/>
      <c r="C8" s="17"/>
      <c r="D8" s="17"/>
      <c r="E8" s="17"/>
      <c r="F8" s="17">
        <f t="shared" si="0"/>
        <v>0</v>
      </c>
    </row>
    <row r="9" spans="1:13" ht="14.25" thickBot="1">
      <c r="B9" s="24"/>
      <c r="C9" s="24"/>
      <c r="D9" s="24"/>
      <c r="E9" s="24"/>
      <c r="F9" s="24"/>
      <c r="H9" s="206" t="s">
        <v>61</v>
      </c>
      <c r="I9" s="207"/>
      <c r="J9" s="207"/>
      <c r="K9" s="207"/>
      <c r="L9" s="207"/>
      <c r="M9" s="208"/>
    </row>
    <row r="10" spans="1:13" ht="14.25" thickBot="1">
      <c r="A10" s="20"/>
      <c r="B10" s="21" t="s">
        <v>11</v>
      </c>
      <c r="C10" s="21" t="s">
        <v>13</v>
      </c>
      <c r="D10" s="21" t="s">
        <v>47</v>
      </c>
      <c r="E10" s="21" t="s">
        <v>54</v>
      </c>
      <c r="F10" s="22"/>
      <c r="H10" s="209"/>
      <c r="I10" s="210"/>
      <c r="J10" s="210"/>
      <c r="K10" s="210"/>
      <c r="L10" s="210"/>
      <c r="M10" s="211"/>
    </row>
    <row r="11" spans="1:13">
      <c r="A11" s="5" t="s">
        <v>55</v>
      </c>
      <c r="B11" s="11">
        <v>100</v>
      </c>
      <c r="C11" s="11">
        <v>1</v>
      </c>
      <c r="D11" s="11">
        <f>$B$11/100</f>
        <v>1</v>
      </c>
      <c r="E11" s="11"/>
      <c r="F11" s="11"/>
    </row>
    <row r="12" spans="1:13">
      <c r="A12" s="3" t="s">
        <v>56</v>
      </c>
      <c r="B12" s="10">
        <v>100</v>
      </c>
      <c r="C12" s="10">
        <v>1</v>
      </c>
      <c r="D12" s="11">
        <f>$B$12/100</f>
        <v>1</v>
      </c>
      <c r="E12" s="10">
        <v>2</v>
      </c>
      <c r="F12" s="10"/>
      <c r="H12" s="206" t="s">
        <v>62</v>
      </c>
      <c r="I12" s="207"/>
      <c r="J12" s="207"/>
      <c r="K12" s="207"/>
      <c r="L12" s="207"/>
      <c r="M12" s="208"/>
    </row>
    <row r="13" spans="1:13">
      <c r="A13" s="3" t="s">
        <v>57</v>
      </c>
      <c r="B13" s="10">
        <v>100</v>
      </c>
      <c r="C13" s="10">
        <v>1</v>
      </c>
      <c r="D13" s="11">
        <f>$B$13/100</f>
        <v>1</v>
      </c>
      <c r="E13" s="10">
        <v>5</v>
      </c>
      <c r="F13" s="10"/>
      <c r="H13" s="209"/>
      <c r="I13" s="210"/>
      <c r="J13" s="210"/>
      <c r="K13" s="210"/>
      <c r="L13" s="210"/>
      <c r="M13" s="211"/>
    </row>
    <row r="14" spans="1:13">
      <c r="A14" s="3"/>
      <c r="B14" s="10"/>
      <c r="C14" s="10"/>
      <c r="D14" s="10"/>
      <c r="E14" s="10"/>
      <c r="F14" s="10"/>
    </row>
    <row r="15" spans="1:13">
      <c r="A15" s="3"/>
      <c r="B15" s="10"/>
      <c r="C15" s="10"/>
      <c r="D15" s="10"/>
      <c r="E15" s="10"/>
      <c r="F15" s="10"/>
    </row>
    <row r="16" spans="1:13">
      <c r="A16" s="3"/>
      <c r="B16" s="10"/>
      <c r="C16" s="10"/>
      <c r="D16" s="10"/>
      <c r="E16" s="10"/>
      <c r="F16" s="10"/>
    </row>
    <row r="17" spans="1:6">
      <c r="A17" s="3"/>
      <c r="B17" s="10"/>
      <c r="C17" s="10"/>
      <c r="D17" s="10"/>
      <c r="E17" s="10"/>
      <c r="F17" s="10"/>
    </row>
    <row r="18" spans="1:6">
      <c r="A18" s="3" t="s">
        <v>2</v>
      </c>
      <c r="B18" s="10"/>
      <c r="C18" s="10"/>
      <c r="D18" s="10"/>
      <c r="E18" s="10"/>
      <c r="F18" s="10"/>
    </row>
    <row r="19" spans="1:6" ht="14.25" thickBot="1">
      <c r="A19" s="4" t="s">
        <v>4</v>
      </c>
      <c r="B19" s="23"/>
      <c r="C19" s="23"/>
      <c r="D19" s="23"/>
      <c r="E19" s="23"/>
      <c r="F19" s="23"/>
    </row>
    <row r="20" spans="1:6" ht="14.25" thickBot="1">
      <c r="A20" s="20" t="s">
        <v>41</v>
      </c>
      <c r="B20" s="21" t="s">
        <v>11</v>
      </c>
      <c r="C20" s="21"/>
      <c r="D20" s="21" t="s">
        <v>47</v>
      </c>
      <c r="E20" s="21"/>
      <c r="F20" s="22"/>
    </row>
    <row r="21" spans="1:6">
      <c r="A21" s="5" t="s">
        <v>42</v>
      </c>
      <c r="B21" s="11">
        <f>B11</f>
        <v>100</v>
      </c>
      <c r="C21" s="11"/>
      <c r="D21" s="11">
        <f>$B$21/100</f>
        <v>1</v>
      </c>
      <c r="E21" s="11"/>
      <c r="F21" s="11"/>
    </row>
    <row r="22" spans="1:6">
      <c r="A22" s="3" t="s">
        <v>43</v>
      </c>
      <c r="B22" s="10">
        <f>B11</f>
        <v>100</v>
      </c>
      <c r="C22" s="11"/>
      <c r="D22" s="11">
        <f>$B$22/100</f>
        <v>1</v>
      </c>
      <c r="E22" s="10"/>
      <c r="F22" s="10"/>
    </row>
    <row r="23" spans="1:6">
      <c r="A23" s="3" t="s">
        <v>46</v>
      </c>
      <c r="B23" s="10">
        <f>B11</f>
        <v>100</v>
      </c>
      <c r="C23" s="11"/>
      <c r="D23" s="11">
        <f>$B$23/100</f>
        <v>1</v>
      </c>
      <c r="E23" s="10"/>
      <c r="F23" s="10"/>
    </row>
    <row r="24" spans="1:6">
      <c r="A24" s="3" t="s">
        <v>44</v>
      </c>
      <c r="B24" s="10">
        <f>B11</f>
        <v>100</v>
      </c>
      <c r="C24" s="11"/>
      <c r="D24" s="11">
        <f>$B$24/100</f>
        <v>1</v>
      </c>
      <c r="E24" s="10"/>
      <c r="F24" s="10"/>
    </row>
    <row r="25" spans="1:6">
      <c r="A25" s="3" t="s">
        <v>45</v>
      </c>
      <c r="B25" s="10">
        <f>B11</f>
        <v>100</v>
      </c>
      <c r="C25" s="11"/>
      <c r="D25" s="11">
        <f>$B$25/100</f>
        <v>1</v>
      </c>
      <c r="E25" s="10"/>
      <c r="F25" s="10"/>
    </row>
    <row r="26" spans="1:6">
      <c r="A26" s="3"/>
      <c r="B26" s="10"/>
      <c r="C26" s="10"/>
      <c r="D26" s="10"/>
      <c r="E26" s="10"/>
      <c r="F26" s="10"/>
    </row>
    <row r="27" spans="1:6">
      <c r="A27" s="3"/>
      <c r="B27" s="10"/>
      <c r="C27" s="10"/>
      <c r="D27" s="10"/>
      <c r="E27" s="10"/>
      <c r="F27" s="10"/>
    </row>
    <row r="28" spans="1:6">
      <c r="A28" s="3"/>
      <c r="B28" s="10"/>
      <c r="C28" s="10"/>
      <c r="D28" s="10"/>
      <c r="E28" s="10"/>
      <c r="F28" s="10"/>
    </row>
    <row r="29" spans="1:6" ht="14.25" customHeight="1" thickBot="1">
      <c r="A29" s="4"/>
      <c r="B29" s="23"/>
      <c r="C29" s="23"/>
      <c r="D29" s="23"/>
      <c r="E29" s="23"/>
      <c r="F29" s="23"/>
    </row>
    <row r="30" spans="1:6" ht="14.25" customHeight="1" thickBot="1">
      <c r="A30" s="20" t="s">
        <v>49</v>
      </c>
      <c r="B30" s="21" t="s">
        <v>50</v>
      </c>
      <c r="C30" s="21" t="s">
        <v>51</v>
      </c>
      <c r="D30" s="21" t="s">
        <v>52</v>
      </c>
      <c r="E30" s="21"/>
      <c r="F30" s="22"/>
    </row>
    <row r="31" spans="1:6">
      <c r="A31" s="5" t="s">
        <v>53</v>
      </c>
      <c r="B31" s="11">
        <v>15</v>
      </c>
      <c r="C31" s="11">
        <v>15</v>
      </c>
      <c r="D31" s="11">
        <v>20</v>
      </c>
      <c r="E31" s="11"/>
      <c r="F31" s="11"/>
    </row>
    <row r="32" spans="1:6">
      <c r="A32" s="5" t="s">
        <v>48</v>
      </c>
      <c r="B32" s="10">
        <v>40</v>
      </c>
      <c r="C32" s="10">
        <v>40</v>
      </c>
      <c r="D32" s="10">
        <v>40</v>
      </c>
      <c r="E32" s="10"/>
      <c r="F32" s="10"/>
    </row>
    <row r="33" spans="1:13">
      <c r="A33" s="3" t="s">
        <v>14</v>
      </c>
      <c r="B33" s="10">
        <v>2</v>
      </c>
      <c r="C33" s="10"/>
      <c r="D33" s="10"/>
      <c r="E33" s="10"/>
      <c r="F33" s="10"/>
      <c r="H33" s="206" t="s">
        <v>323</v>
      </c>
      <c r="I33" s="207"/>
      <c r="J33" s="207"/>
      <c r="K33" s="207"/>
      <c r="L33" s="207"/>
      <c r="M33" s="208"/>
    </row>
    <row r="34" spans="1:13">
      <c r="A34" s="3" t="s">
        <v>15</v>
      </c>
      <c r="B34" s="10"/>
      <c r="C34" s="10"/>
      <c r="D34" s="10"/>
      <c r="E34" s="10"/>
      <c r="F34" s="10"/>
      <c r="H34" s="209"/>
      <c r="I34" s="210"/>
      <c r="J34" s="210"/>
      <c r="K34" s="210"/>
      <c r="L34" s="210"/>
      <c r="M34" s="211"/>
    </row>
    <row r="35" spans="1:13">
      <c r="A35" s="3" t="s">
        <v>16</v>
      </c>
      <c r="B35" s="10">
        <v>2</v>
      </c>
      <c r="C35" s="10"/>
      <c r="D35" s="10"/>
      <c r="E35" s="10"/>
      <c r="F35" s="10"/>
    </row>
    <row r="36" spans="1:13">
      <c r="A36" s="3" t="s">
        <v>17</v>
      </c>
      <c r="B36" s="10">
        <v>3</v>
      </c>
      <c r="C36" s="10"/>
      <c r="D36" s="10"/>
      <c r="E36" s="10"/>
      <c r="F36" s="10"/>
    </row>
    <row r="37" spans="1:13">
      <c r="A37" s="3"/>
      <c r="B37" s="10"/>
      <c r="C37" s="10"/>
      <c r="D37" s="10"/>
      <c r="E37" s="10"/>
      <c r="F37" s="10"/>
    </row>
    <row r="38" spans="1:13">
      <c r="A38" s="3"/>
      <c r="B38" s="10"/>
      <c r="C38" s="10"/>
      <c r="D38" s="10"/>
      <c r="E38" s="10"/>
      <c r="F38" s="10"/>
    </row>
    <row r="39" spans="1:13" ht="14.25" thickBot="1">
      <c r="A39" s="4"/>
      <c r="B39" s="23"/>
      <c r="C39" s="23"/>
      <c r="D39" s="23"/>
      <c r="E39" s="23"/>
      <c r="F39" s="23"/>
    </row>
    <row r="40" spans="1:13" ht="14.25" thickBot="1">
      <c r="A40" s="20" t="s">
        <v>10</v>
      </c>
      <c r="B40" s="21" t="s">
        <v>11</v>
      </c>
      <c r="C40" s="21" t="s">
        <v>12</v>
      </c>
      <c r="D40" s="21"/>
      <c r="E40" s="21"/>
      <c r="F40" s="22"/>
    </row>
    <row r="41" spans="1:13">
      <c r="A41" s="1" t="s">
        <v>63</v>
      </c>
      <c r="B41" s="2">
        <v>100</v>
      </c>
      <c r="C41" s="2">
        <v>0</v>
      </c>
    </row>
    <row r="42" spans="1:13">
      <c r="A42" s="1" t="s">
        <v>64</v>
      </c>
      <c r="B42" s="2">
        <v>100</v>
      </c>
      <c r="C42" s="2">
        <v>0</v>
      </c>
    </row>
    <row r="43" spans="1:13">
      <c r="A43" s="1" t="s">
        <v>65</v>
      </c>
      <c r="B43" s="2">
        <v>100</v>
      </c>
      <c r="C43" s="2">
        <v>0</v>
      </c>
    </row>
    <row r="44" spans="1:13">
      <c r="A44" s="1" t="s">
        <v>66</v>
      </c>
      <c r="B44" s="2">
        <v>100</v>
      </c>
      <c r="C44" s="2">
        <v>0</v>
      </c>
    </row>
    <row r="45" spans="1:13">
      <c r="A45" s="1" t="s">
        <v>67</v>
      </c>
      <c r="B45" s="2">
        <v>100</v>
      </c>
      <c r="C45" s="2">
        <v>0</v>
      </c>
    </row>
    <row r="46" spans="1:13">
      <c r="A46" s="1" t="s">
        <v>68</v>
      </c>
      <c r="B46" s="2">
        <v>100</v>
      </c>
      <c r="C46" s="2">
        <v>0</v>
      </c>
    </row>
    <row r="47" spans="1:13">
      <c r="A47" s="1" t="s">
        <v>69</v>
      </c>
      <c r="B47" s="2">
        <v>100</v>
      </c>
      <c r="C47" s="2">
        <v>0</v>
      </c>
    </row>
  </sheetData>
  <mergeCells count="5">
    <mergeCell ref="H33:M34"/>
    <mergeCell ref="H3:M4"/>
    <mergeCell ref="H6:M7"/>
    <mergeCell ref="H9:M10"/>
    <mergeCell ref="H12:M13"/>
  </mergeCells>
  <phoneticPr fontId="2" type="noConversion"/>
  <printOptions horizontalCentered="1"/>
  <pageMargins left="0.35433070866141736" right="0.35433070866141736" top="0.59055118110236227" bottom="0.59055118110236227" header="0.51181102362204722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6</vt:i4>
      </vt:variant>
    </vt:vector>
  </HeadingPairs>
  <TitlesOfParts>
    <vt:vector size="13" baseType="lpstr">
      <vt:lpstr>원가계산</vt:lpstr>
      <vt:lpstr>총괄표</vt:lpstr>
      <vt:lpstr>내역서</vt:lpstr>
      <vt:lpstr>합산자재</vt:lpstr>
      <vt:lpstr>L-1 분전반</vt:lpstr>
      <vt:lpstr>조명제어설비</vt:lpstr>
      <vt:lpstr>옵션</vt:lpstr>
      <vt:lpstr>내역서!Print_Area</vt:lpstr>
      <vt:lpstr>원가계산!Print_Area</vt:lpstr>
      <vt:lpstr>총괄표!Print_Area</vt:lpstr>
      <vt:lpstr>내역서!Print_Titles</vt:lpstr>
      <vt:lpstr>총괄표!Print_Titles</vt:lpstr>
      <vt:lpstr>합산자재!Print_Titles</vt:lpstr>
    </vt:vector>
  </TitlesOfParts>
  <Company>이지테크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이지테크</dc:creator>
  <cp:lastModifiedBy>user</cp:lastModifiedBy>
  <cp:lastPrinted>2025-02-04T23:44:23Z</cp:lastPrinted>
  <dcterms:created xsi:type="dcterms:W3CDTF">2002-09-09T02:35:17Z</dcterms:created>
  <dcterms:modified xsi:type="dcterms:W3CDTF">2025-06-18T10:39:12Z</dcterms:modified>
</cp:coreProperties>
</file>