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4. 에너지담당자 업무함\001 에너지 관리 종합문서(박왕권 2021.7)\1. 에너지사용량 종합 관리\에너지별 사용량 년도별 집계\2007년도 대비 에너지 사용량 비교(시민회관,공원,수련관)\"/>
    </mc:Choice>
  </mc:AlternateContent>
  <bookViews>
    <workbookView xWindow="0" yWindow="0" windowWidth="16845" windowHeight="8010" tabRatio="773" firstSheet="3" activeTab="3"/>
  </bookViews>
  <sheets>
    <sheet name="총괄표" sheetId="6" state="hidden" r:id="rId1"/>
    <sheet name="시설별합계" sheetId="8" state="hidden" r:id="rId2"/>
    <sheet name="월별합계" sheetId="7" state="hidden" r:id="rId3"/>
    <sheet name="시민회관" sheetId="1" r:id="rId4"/>
    <sheet name="공원(전체)" sheetId="4" state="hidden" r:id="rId5"/>
    <sheet name="관문,문원,주암" sheetId="9" r:id="rId6"/>
    <sheet name="청소년수련관 " sheetId="5" r:id="rId7"/>
  </sheets>
  <externalReferences>
    <externalReference r:id="rId8"/>
  </externalReferences>
  <definedNames>
    <definedName name="_xlnm.Print_Area" localSheetId="3">시민회관!$A$1:$I$37</definedName>
    <definedName name="목표사용량">'[1]전년대비 에너지 목표 달성 모니터링'!$E$4</definedName>
    <definedName name="현재사용량">'[1]전년대비 에너지 목표 달성 모니터링'!$E$6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6" i="1" l="1"/>
  <c r="C35" i="1"/>
  <c r="C34" i="1"/>
  <c r="C33" i="1"/>
  <c r="C32" i="1"/>
  <c r="C31" i="1"/>
  <c r="C30" i="1"/>
  <c r="C29" i="1"/>
  <c r="C28" i="1"/>
  <c r="C27" i="1"/>
  <c r="C26" i="1"/>
  <c r="C25" i="1"/>
  <c r="K24" i="9" l="1"/>
  <c r="H24" i="9"/>
  <c r="E24" i="9"/>
  <c r="K42" i="9"/>
  <c r="H42" i="9"/>
  <c r="E42" i="9"/>
  <c r="M24" i="9"/>
  <c r="J24" i="9"/>
  <c r="G24" i="9"/>
  <c r="L24" i="9"/>
  <c r="I24" i="9"/>
  <c r="F24" i="9"/>
  <c r="L54" i="9" l="1"/>
  <c r="L18" i="9" s="1"/>
  <c r="L53" i="9"/>
  <c r="L52" i="9"/>
  <c r="L51" i="9"/>
  <c r="L15" i="9" s="1"/>
  <c r="L50" i="9"/>
  <c r="L14" i="9" s="1"/>
  <c r="L49" i="9"/>
  <c r="L48" i="9"/>
  <c r="L47" i="9"/>
  <c r="L11" i="9" s="1"/>
  <c r="L46" i="9"/>
  <c r="L10" i="9" s="1"/>
  <c r="L45" i="9"/>
  <c r="L44" i="9"/>
  <c r="L43" i="9"/>
  <c r="M42" i="9"/>
  <c r="L36" i="9"/>
  <c r="L35" i="9"/>
  <c r="L34" i="9"/>
  <c r="L33" i="9"/>
  <c r="L32" i="9"/>
  <c r="L31" i="9"/>
  <c r="L30" i="9"/>
  <c r="L29" i="9"/>
  <c r="L28" i="9"/>
  <c r="L27" i="9"/>
  <c r="L26" i="9"/>
  <c r="L25" i="9"/>
  <c r="M18" i="9"/>
  <c r="M17" i="9"/>
  <c r="M16" i="9"/>
  <c r="M15" i="9"/>
  <c r="M14" i="9"/>
  <c r="M13" i="9"/>
  <c r="M12" i="9"/>
  <c r="M11" i="9"/>
  <c r="M10" i="9"/>
  <c r="M9" i="9"/>
  <c r="M8" i="9"/>
  <c r="M7" i="9"/>
  <c r="L9" i="9" l="1"/>
  <c r="L17" i="9"/>
  <c r="L13" i="9"/>
  <c r="M6" i="9"/>
  <c r="L8" i="9"/>
  <c r="L12" i="9"/>
  <c r="L16" i="9"/>
  <c r="L42" i="9"/>
  <c r="L6" i="9" s="1"/>
  <c r="L7" i="9"/>
  <c r="G7" i="9"/>
  <c r="G8" i="9"/>
  <c r="G9" i="9"/>
  <c r="G10" i="9"/>
  <c r="G11" i="9"/>
  <c r="G12" i="9"/>
  <c r="G13" i="9"/>
  <c r="G14" i="9"/>
  <c r="G15" i="9"/>
  <c r="G16" i="9"/>
  <c r="G17" i="9"/>
  <c r="G18" i="9"/>
  <c r="J18" i="9"/>
  <c r="J17" i="9"/>
  <c r="J16" i="9"/>
  <c r="J15" i="9"/>
  <c r="J14" i="9"/>
  <c r="J13" i="9"/>
  <c r="J12" i="9"/>
  <c r="J11" i="9"/>
  <c r="J10" i="9"/>
  <c r="J9" i="9"/>
  <c r="J8" i="9"/>
  <c r="J7" i="9"/>
  <c r="I54" i="9"/>
  <c r="I53" i="9"/>
  <c r="I52" i="9"/>
  <c r="I16" i="9" s="1"/>
  <c r="I51" i="9"/>
  <c r="I50" i="9"/>
  <c r="I49" i="9"/>
  <c r="I48" i="9"/>
  <c r="I12" i="9" s="1"/>
  <c r="I47" i="9"/>
  <c r="I46" i="9"/>
  <c r="I45" i="9"/>
  <c r="I44" i="9"/>
  <c r="I8" i="9" s="1"/>
  <c r="I43" i="9"/>
  <c r="J42" i="9"/>
  <c r="F54" i="9"/>
  <c r="F53" i="9"/>
  <c r="F52" i="9"/>
  <c r="F51" i="9"/>
  <c r="F50" i="9"/>
  <c r="F49" i="9"/>
  <c r="F48" i="9"/>
  <c r="F47" i="9"/>
  <c r="F46" i="9"/>
  <c r="F45" i="9"/>
  <c r="F44" i="9"/>
  <c r="F43" i="9"/>
  <c r="G42" i="9"/>
  <c r="I36" i="9"/>
  <c r="I35" i="9"/>
  <c r="I34" i="9"/>
  <c r="I33" i="9"/>
  <c r="I32" i="9"/>
  <c r="I31" i="9"/>
  <c r="I30" i="9"/>
  <c r="I29" i="9"/>
  <c r="I28" i="9"/>
  <c r="I27" i="9"/>
  <c r="I26" i="9"/>
  <c r="I25" i="9"/>
  <c r="F36" i="9"/>
  <c r="F35" i="9"/>
  <c r="F34" i="9"/>
  <c r="F33" i="9"/>
  <c r="F32" i="9"/>
  <c r="F31" i="9"/>
  <c r="F30" i="9"/>
  <c r="F29" i="9"/>
  <c r="F28" i="9"/>
  <c r="F27" i="9"/>
  <c r="F26" i="9"/>
  <c r="F25" i="9"/>
  <c r="K15" i="9" l="1"/>
  <c r="K11" i="9"/>
  <c r="K7" i="9"/>
  <c r="K12" i="9"/>
  <c r="K14" i="9"/>
  <c r="K10" i="9"/>
  <c r="K17" i="9"/>
  <c r="K13" i="9"/>
  <c r="K9" i="9"/>
  <c r="K16" i="9"/>
  <c r="K8" i="9"/>
  <c r="K18" i="9"/>
  <c r="J6" i="9"/>
  <c r="I18" i="9"/>
  <c r="I17" i="9"/>
  <c r="I15" i="9"/>
  <c r="I14" i="9"/>
  <c r="I13" i="9"/>
  <c r="I11" i="9"/>
  <c r="I10" i="9"/>
  <c r="I9" i="9"/>
  <c r="I42" i="9"/>
  <c r="I6" i="9" s="1"/>
  <c r="I7" i="9"/>
  <c r="F18" i="9"/>
  <c r="E18" i="9" s="1"/>
  <c r="F17" i="9"/>
  <c r="F16" i="9"/>
  <c r="F15" i="9"/>
  <c r="F14" i="9"/>
  <c r="F13" i="9"/>
  <c r="F12" i="9"/>
  <c r="F11" i="9"/>
  <c r="F10" i="9"/>
  <c r="F9" i="9"/>
  <c r="F8" i="9"/>
  <c r="F42" i="9"/>
  <c r="F6" i="9" s="1"/>
  <c r="F7" i="9"/>
  <c r="G6" i="9"/>
  <c r="B22" i="9"/>
  <c r="C54" i="9"/>
  <c r="C53" i="9"/>
  <c r="C52" i="9"/>
  <c r="C51" i="9"/>
  <c r="C50" i="9"/>
  <c r="C14" i="9" s="1"/>
  <c r="C49" i="9"/>
  <c r="C48" i="9"/>
  <c r="C47" i="9"/>
  <c r="C11" i="9" s="1"/>
  <c r="C46" i="9"/>
  <c r="C45" i="9"/>
  <c r="C44" i="9"/>
  <c r="C43" i="9"/>
  <c r="C7" i="9" s="1"/>
  <c r="D42" i="9"/>
  <c r="B42" i="9"/>
  <c r="C36" i="9"/>
  <c r="C35" i="9"/>
  <c r="C34" i="9"/>
  <c r="C33" i="9"/>
  <c r="C32" i="9"/>
  <c r="C31" i="9"/>
  <c r="C13" i="9" s="1"/>
  <c r="C30" i="9"/>
  <c r="C12" i="9" s="1"/>
  <c r="C29" i="9"/>
  <c r="C28" i="9"/>
  <c r="C10" i="9" s="1"/>
  <c r="C27" i="9"/>
  <c r="C9" i="9" s="1"/>
  <c r="C26" i="9"/>
  <c r="C25" i="9"/>
  <c r="D24" i="9"/>
  <c r="B24" i="9"/>
  <c r="D18" i="9"/>
  <c r="D17" i="9"/>
  <c r="D16" i="9"/>
  <c r="C16" i="9"/>
  <c r="D15" i="9"/>
  <c r="D14" i="9"/>
  <c r="D13" i="9"/>
  <c r="D12" i="9"/>
  <c r="D11" i="9"/>
  <c r="D10" i="9"/>
  <c r="D9" i="9"/>
  <c r="D8" i="9"/>
  <c r="C8" i="9"/>
  <c r="D7" i="9"/>
  <c r="B40" i="9"/>
  <c r="E15" i="9" l="1"/>
  <c r="E11" i="9"/>
  <c r="E7" i="9"/>
  <c r="E16" i="9"/>
  <c r="E8" i="9"/>
  <c r="E14" i="9"/>
  <c r="E10" i="9"/>
  <c r="E12" i="9"/>
  <c r="E17" i="9"/>
  <c r="E13" i="9"/>
  <c r="E9" i="9"/>
  <c r="H15" i="9"/>
  <c r="H11" i="9"/>
  <c r="H7" i="9"/>
  <c r="H12" i="9"/>
  <c r="H14" i="9"/>
  <c r="H10" i="9"/>
  <c r="H8" i="9"/>
  <c r="H17" i="9"/>
  <c r="H13" i="9"/>
  <c r="H9" i="9"/>
  <c r="H16" i="9"/>
  <c r="H18" i="9"/>
  <c r="C18" i="9"/>
  <c r="C17" i="9"/>
  <c r="D6" i="9"/>
  <c r="C24" i="9"/>
  <c r="C15" i="9"/>
  <c r="C42" i="9"/>
  <c r="C6" i="9" l="1"/>
  <c r="B17" i="9" s="1"/>
  <c r="B7" i="9"/>
  <c r="B11" i="9"/>
  <c r="B18" i="9"/>
  <c r="F25" i="7"/>
  <c r="F26" i="7"/>
  <c r="F27" i="7"/>
  <c r="F28" i="7"/>
  <c r="F29" i="7"/>
  <c r="F30" i="7"/>
  <c r="F31" i="7"/>
  <c r="F32" i="7"/>
  <c r="F33" i="7"/>
  <c r="E25" i="7"/>
  <c r="E26" i="7"/>
  <c r="E27" i="7"/>
  <c r="E28" i="7"/>
  <c r="E29" i="7"/>
  <c r="E30" i="7"/>
  <c r="E31" i="7"/>
  <c r="E32" i="7"/>
  <c r="E33" i="7"/>
  <c r="E34" i="7"/>
  <c r="E35" i="7"/>
  <c r="G25" i="7"/>
  <c r="G26" i="7"/>
  <c r="G27" i="7"/>
  <c r="G28" i="7"/>
  <c r="G29" i="7"/>
  <c r="G30" i="7"/>
  <c r="G31" i="7"/>
  <c r="G32" i="7"/>
  <c r="G33" i="7"/>
  <c r="G34" i="7"/>
  <c r="G35" i="7"/>
  <c r="B14" i="9" l="1"/>
  <c r="B16" i="9"/>
  <c r="B9" i="9"/>
  <c r="B12" i="9"/>
  <c r="B13" i="9"/>
  <c r="B15" i="9"/>
  <c r="B8" i="9"/>
  <c r="B10" i="9"/>
  <c r="F35" i="4"/>
  <c r="F34" i="4" l="1"/>
  <c r="F33" i="4"/>
  <c r="F32" i="4"/>
  <c r="F31" i="4"/>
  <c r="F30" i="4"/>
  <c r="F29" i="4"/>
  <c r="F28" i="4"/>
  <c r="F27" i="4"/>
  <c r="F26" i="4"/>
  <c r="F25" i="4"/>
  <c r="F52" i="4"/>
  <c r="F51" i="4"/>
  <c r="F50" i="4"/>
  <c r="F49" i="4"/>
  <c r="F48" i="4"/>
  <c r="F47" i="4"/>
  <c r="F46" i="4"/>
  <c r="F45" i="4"/>
  <c r="F44" i="4"/>
  <c r="F43" i="4"/>
  <c r="B4" i="1" l="1"/>
  <c r="E4" i="4" s="1"/>
  <c r="B4" i="5" s="1"/>
  <c r="B22" i="4"/>
  <c r="B21" i="7"/>
  <c r="E4" i="7"/>
  <c r="B4" i="7"/>
  <c r="B20" i="8"/>
  <c r="B12" i="8"/>
  <c r="E22" i="4" l="1"/>
  <c r="B4" i="4"/>
  <c r="F16" i="4"/>
  <c r="B40" i="4" l="1"/>
  <c r="H16" i="4"/>
  <c r="J16" i="4"/>
  <c r="C6" i="4"/>
  <c r="G22" i="5" l="1"/>
  <c r="B22" i="5"/>
  <c r="E40" i="4"/>
  <c r="G22" i="1"/>
  <c r="B22" i="1"/>
  <c r="E21" i="7"/>
  <c r="E20" i="8"/>
  <c r="E12" i="8"/>
  <c r="H20" i="8" l="1"/>
  <c r="H12" i="8"/>
  <c r="F53" i="4" l="1"/>
  <c r="F34" i="7" s="1"/>
  <c r="F54" i="4"/>
  <c r="F35" i="7" s="1"/>
  <c r="F36" i="4"/>
  <c r="H51" i="4" l="1"/>
  <c r="I51" i="4"/>
  <c r="J51" i="4"/>
  <c r="H52" i="4"/>
  <c r="I52" i="4"/>
  <c r="J52" i="4"/>
  <c r="H53" i="4"/>
  <c r="I53" i="4"/>
  <c r="J53" i="4"/>
  <c r="H54" i="4"/>
  <c r="I54" i="4"/>
  <c r="J54" i="4"/>
  <c r="H34" i="4"/>
  <c r="I34" i="4"/>
  <c r="J34" i="4"/>
  <c r="H35" i="4"/>
  <c r="I35" i="4"/>
  <c r="J35" i="4"/>
  <c r="H36" i="4"/>
  <c r="I36" i="4"/>
  <c r="J36" i="4"/>
  <c r="G8" i="7" l="1"/>
  <c r="G9" i="7"/>
  <c r="G10" i="7"/>
  <c r="G11" i="7"/>
  <c r="G12" i="7"/>
  <c r="G13" i="7"/>
  <c r="G14" i="7"/>
  <c r="G15" i="7"/>
  <c r="G16" i="7"/>
  <c r="G17" i="7"/>
  <c r="G18" i="7"/>
  <c r="E8" i="7"/>
  <c r="E9" i="7"/>
  <c r="E10" i="7"/>
  <c r="E11" i="7"/>
  <c r="E12" i="7"/>
  <c r="E13" i="7"/>
  <c r="E14" i="7"/>
  <c r="E15" i="7"/>
  <c r="E16" i="7"/>
  <c r="E17" i="7"/>
  <c r="E18" i="7"/>
  <c r="G7" i="7"/>
  <c r="E7" i="7"/>
  <c r="G24" i="7"/>
  <c r="E24" i="7"/>
  <c r="E8" i="6" l="1"/>
  <c r="E14" i="6"/>
  <c r="E10" i="6"/>
  <c r="E16" i="6"/>
  <c r="E6" i="6"/>
  <c r="E17" i="6"/>
  <c r="E13" i="6"/>
  <c r="E9" i="6"/>
  <c r="E12" i="6"/>
  <c r="E15" i="6"/>
  <c r="E11" i="6"/>
  <c r="E7" i="6"/>
  <c r="G7" i="4"/>
  <c r="G8" i="4"/>
  <c r="G9" i="4"/>
  <c r="G10" i="4"/>
  <c r="G11" i="4"/>
  <c r="G12" i="4"/>
  <c r="G13" i="4"/>
  <c r="G14" i="4"/>
  <c r="G15" i="4"/>
  <c r="G16" i="4"/>
  <c r="G17" i="4"/>
  <c r="G18" i="4"/>
  <c r="I18" i="4" l="1"/>
  <c r="K18" i="4"/>
  <c r="I17" i="4"/>
  <c r="K17" i="4"/>
  <c r="I16" i="4"/>
  <c r="K16" i="4"/>
  <c r="K12" i="4"/>
  <c r="I12" i="4"/>
  <c r="K11" i="4"/>
  <c r="I11" i="4"/>
  <c r="K10" i="4"/>
  <c r="I10" i="4"/>
  <c r="K15" i="4"/>
  <c r="I15" i="4"/>
  <c r="I14" i="4"/>
  <c r="K14" i="4"/>
  <c r="K13" i="4"/>
  <c r="I13" i="4"/>
  <c r="K9" i="4"/>
  <c r="I9" i="4"/>
  <c r="B24" i="1" l="1"/>
  <c r="I24" i="1"/>
  <c r="G23" i="8" s="1"/>
  <c r="G24" i="1"/>
  <c r="D24" i="1"/>
  <c r="D18" i="1"/>
  <c r="D17" i="1"/>
  <c r="D16" i="1"/>
  <c r="D15" i="1"/>
  <c r="D14" i="1"/>
  <c r="D13" i="1"/>
  <c r="D12" i="1"/>
  <c r="D11" i="1"/>
  <c r="D10" i="1"/>
  <c r="D9" i="1"/>
  <c r="D8" i="1"/>
  <c r="D7" i="1"/>
  <c r="G15" i="8" l="1"/>
  <c r="C17" i="1"/>
  <c r="C16" i="1"/>
  <c r="C13" i="1"/>
  <c r="C18" i="1"/>
  <c r="C14" i="1"/>
  <c r="C12" i="1"/>
  <c r="C10" i="1"/>
  <c r="C9" i="1"/>
  <c r="D6" i="1"/>
  <c r="C8" i="1"/>
  <c r="C7" i="1"/>
  <c r="C11" i="1"/>
  <c r="C15" i="1"/>
  <c r="C24" i="1"/>
  <c r="F15" i="8" s="1"/>
  <c r="H24" i="1"/>
  <c r="F23" i="8" s="1"/>
  <c r="C6" i="1" l="1"/>
  <c r="B12" i="1" s="1"/>
  <c r="G42" i="4"/>
  <c r="G24" i="8" s="1"/>
  <c r="D42" i="4"/>
  <c r="D24" i="4"/>
  <c r="G24" i="4"/>
  <c r="G16" i="8" s="1"/>
  <c r="B9" i="1" l="1"/>
  <c r="B17" i="1"/>
  <c r="B13" i="1"/>
  <c r="B18" i="1"/>
  <c r="B16" i="1"/>
  <c r="B11" i="1"/>
  <c r="B8" i="1"/>
  <c r="B10" i="1"/>
  <c r="B14" i="1"/>
  <c r="B7" i="1"/>
  <c r="B15" i="1"/>
  <c r="I24" i="5"/>
  <c r="G25" i="8" s="1"/>
  <c r="G24" i="5"/>
  <c r="B24" i="5"/>
  <c r="D24" i="5"/>
  <c r="G17" i="8" s="1"/>
  <c r="D17" i="8"/>
  <c r="G6" i="4"/>
  <c r="D15" i="8" l="1"/>
  <c r="B24" i="4"/>
  <c r="D32" i="7" l="1"/>
  <c r="D33" i="7"/>
  <c r="D34" i="7"/>
  <c r="D35" i="7"/>
  <c r="D15" i="7"/>
  <c r="D16" i="7"/>
  <c r="D17" i="7"/>
  <c r="D18" i="7"/>
  <c r="I18" i="7" l="1"/>
  <c r="K18" i="7"/>
  <c r="I35" i="7"/>
  <c r="K35" i="7"/>
  <c r="K17" i="7"/>
  <c r="I17" i="7"/>
  <c r="I34" i="7"/>
  <c r="K34" i="7"/>
  <c r="I16" i="7"/>
  <c r="K16" i="7"/>
  <c r="K33" i="7"/>
  <c r="I33" i="7"/>
  <c r="I15" i="7"/>
  <c r="K15" i="7"/>
  <c r="I32" i="7"/>
  <c r="K32" i="7"/>
  <c r="C15" i="6"/>
  <c r="I15" i="6" s="1"/>
  <c r="C16" i="6"/>
  <c r="C17" i="6"/>
  <c r="J48" i="4"/>
  <c r="J49" i="4"/>
  <c r="J50" i="4"/>
  <c r="G15" i="6" l="1"/>
  <c r="G17" i="6"/>
  <c r="I17" i="6"/>
  <c r="I16" i="6"/>
  <c r="G16" i="6"/>
  <c r="D16" i="4"/>
  <c r="D17" i="4"/>
  <c r="D18" i="4"/>
  <c r="D16" i="5"/>
  <c r="D17" i="5"/>
  <c r="D18" i="5"/>
  <c r="F18" i="7"/>
  <c r="F17" i="7"/>
  <c r="F16" i="7"/>
  <c r="E42" i="4"/>
  <c r="B42" i="4"/>
  <c r="K54" i="4"/>
  <c r="C54" i="4"/>
  <c r="K53" i="4"/>
  <c r="C53" i="4"/>
  <c r="K52" i="4"/>
  <c r="C52" i="4"/>
  <c r="E24" i="4"/>
  <c r="K36" i="4"/>
  <c r="C36" i="4"/>
  <c r="K35" i="4"/>
  <c r="C35" i="4"/>
  <c r="C17" i="4" s="1"/>
  <c r="K34" i="4"/>
  <c r="C34" i="4"/>
  <c r="F18" i="4" l="1"/>
  <c r="D17" i="6"/>
  <c r="D15" i="6"/>
  <c r="F17" i="4"/>
  <c r="D16" i="6"/>
  <c r="C18" i="5"/>
  <c r="C16" i="5"/>
  <c r="C17" i="5"/>
  <c r="C16" i="4"/>
  <c r="C18" i="4"/>
  <c r="H18" i="4" l="1"/>
  <c r="J18" i="4"/>
  <c r="H17" i="4"/>
  <c r="J17" i="4"/>
  <c r="D15" i="5"/>
  <c r="D14" i="5"/>
  <c r="D13" i="5"/>
  <c r="D12" i="5"/>
  <c r="D11" i="5"/>
  <c r="D10" i="5"/>
  <c r="D9" i="5"/>
  <c r="D8" i="5"/>
  <c r="D7" i="5"/>
  <c r="D8" i="4"/>
  <c r="D9" i="4"/>
  <c r="D10" i="4"/>
  <c r="D11" i="4"/>
  <c r="D12" i="4"/>
  <c r="D13" i="4"/>
  <c r="D14" i="4"/>
  <c r="D15" i="4"/>
  <c r="D7" i="4"/>
  <c r="D6" i="4" l="1"/>
  <c r="D6" i="5"/>
  <c r="K7" i="4"/>
  <c r="I8" i="4"/>
  <c r="I7" i="4"/>
  <c r="K8" i="4"/>
  <c r="F15" i="7"/>
  <c r="F14" i="7"/>
  <c r="F13" i="7"/>
  <c r="F12" i="7"/>
  <c r="F11" i="7"/>
  <c r="F10" i="7"/>
  <c r="F9" i="7"/>
  <c r="F8" i="7"/>
  <c r="F7" i="7"/>
  <c r="K51" i="4"/>
  <c r="C51" i="4"/>
  <c r="C15" i="4" s="1"/>
  <c r="K50" i="4"/>
  <c r="I50" i="4"/>
  <c r="H50" i="4"/>
  <c r="C50" i="4"/>
  <c r="K49" i="4"/>
  <c r="I49" i="4"/>
  <c r="H49" i="4"/>
  <c r="C49" i="4"/>
  <c r="K48" i="4"/>
  <c r="I48" i="4"/>
  <c r="H48" i="4"/>
  <c r="C48" i="4"/>
  <c r="C12" i="4" s="1"/>
  <c r="K47" i="4"/>
  <c r="J47" i="4"/>
  <c r="I47" i="4"/>
  <c r="H47" i="4"/>
  <c r="C47" i="4"/>
  <c r="C11" i="4" s="1"/>
  <c r="K46" i="4"/>
  <c r="J46" i="4"/>
  <c r="I46" i="4"/>
  <c r="H46" i="4"/>
  <c r="C46" i="4"/>
  <c r="C10" i="4" s="1"/>
  <c r="K45" i="4"/>
  <c r="J45" i="4"/>
  <c r="I45" i="4"/>
  <c r="H45" i="4"/>
  <c r="C45" i="4"/>
  <c r="C9" i="4" s="1"/>
  <c r="K44" i="4"/>
  <c r="J44" i="4"/>
  <c r="I44" i="4"/>
  <c r="H44" i="4"/>
  <c r="C44" i="4"/>
  <c r="C8" i="4" s="1"/>
  <c r="K43" i="4"/>
  <c r="J43" i="4"/>
  <c r="I43" i="4"/>
  <c r="H43" i="4"/>
  <c r="C43" i="4"/>
  <c r="J42" i="4"/>
  <c r="K33" i="4"/>
  <c r="J33" i="4"/>
  <c r="I33" i="4"/>
  <c r="H33" i="4"/>
  <c r="K32" i="4"/>
  <c r="J32" i="4"/>
  <c r="I32" i="4"/>
  <c r="H32" i="4"/>
  <c r="C32" i="4"/>
  <c r="C14" i="4" s="1"/>
  <c r="K31" i="4"/>
  <c r="J31" i="4"/>
  <c r="I31" i="4"/>
  <c r="H31" i="4"/>
  <c r="C31" i="4"/>
  <c r="K30" i="4"/>
  <c r="J30" i="4"/>
  <c r="I30" i="4"/>
  <c r="H30" i="4"/>
  <c r="K29" i="4"/>
  <c r="J29" i="4"/>
  <c r="I29" i="4"/>
  <c r="H29" i="4"/>
  <c r="K28" i="4"/>
  <c r="J28" i="4"/>
  <c r="I28" i="4"/>
  <c r="H28" i="4"/>
  <c r="K27" i="4"/>
  <c r="J27" i="4"/>
  <c r="I27" i="4"/>
  <c r="H27" i="4"/>
  <c r="K26" i="4"/>
  <c r="J26" i="4"/>
  <c r="I26" i="4"/>
  <c r="H26" i="4"/>
  <c r="K25" i="4"/>
  <c r="J25" i="4"/>
  <c r="I25" i="4"/>
  <c r="H25" i="4"/>
  <c r="J24" i="4"/>
  <c r="D23" i="8"/>
  <c r="D25" i="8"/>
  <c r="D16" i="8"/>
  <c r="D31" i="7"/>
  <c r="D30" i="7"/>
  <c r="D29" i="7"/>
  <c r="D28" i="7"/>
  <c r="D27" i="7"/>
  <c r="D26" i="7"/>
  <c r="D25" i="7"/>
  <c r="D24" i="7"/>
  <c r="D14" i="7"/>
  <c r="D13" i="7"/>
  <c r="D12" i="7"/>
  <c r="D11" i="7"/>
  <c r="D10" i="7"/>
  <c r="D9" i="7"/>
  <c r="D8" i="7"/>
  <c r="D7" i="7"/>
  <c r="K31" i="7" l="1"/>
  <c r="I31" i="7"/>
  <c r="K14" i="7"/>
  <c r="I14" i="7"/>
  <c r="I8" i="7"/>
  <c r="K8" i="7"/>
  <c r="I12" i="7"/>
  <c r="K12" i="7"/>
  <c r="K25" i="7"/>
  <c r="I25" i="7"/>
  <c r="K29" i="7"/>
  <c r="I29" i="7"/>
  <c r="K10" i="7"/>
  <c r="I10" i="7"/>
  <c r="I27" i="7"/>
  <c r="K27" i="7"/>
  <c r="K11" i="7"/>
  <c r="I11" i="7"/>
  <c r="K28" i="7"/>
  <c r="I28" i="7"/>
  <c r="K9" i="7"/>
  <c r="I9" i="7"/>
  <c r="K13" i="7"/>
  <c r="I13" i="7"/>
  <c r="I26" i="7"/>
  <c r="K26" i="7"/>
  <c r="I30" i="7"/>
  <c r="K30" i="7"/>
  <c r="F24" i="7"/>
  <c r="D6" i="6" s="1"/>
  <c r="D10" i="6"/>
  <c r="F15" i="4"/>
  <c r="D14" i="6"/>
  <c r="F9" i="4"/>
  <c r="D8" i="6"/>
  <c r="F14" i="4"/>
  <c r="D13" i="6"/>
  <c r="F8" i="4"/>
  <c r="H8" i="4" s="1"/>
  <c r="D7" i="6"/>
  <c r="F10" i="4"/>
  <c r="D9" i="6"/>
  <c r="F12" i="4"/>
  <c r="D11" i="6"/>
  <c r="F13" i="4"/>
  <c r="D12" i="6"/>
  <c r="C23" i="8"/>
  <c r="C15" i="8"/>
  <c r="C10" i="5"/>
  <c r="C14" i="5"/>
  <c r="D6" i="7"/>
  <c r="F42" i="4"/>
  <c r="F7" i="4"/>
  <c r="F11" i="4"/>
  <c r="C8" i="5"/>
  <c r="C12" i="5"/>
  <c r="H24" i="5"/>
  <c r="F25" i="8" s="1"/>
  <c r="C24" i="5"/>
  <c r="F17" i="8" s="1"/>
  <c r="E6" i="7"/>
  <c r="G6" i="7"/>
  <c r="E23" i="7"/>
  <c r="G23" i="7"/>
  <c r="D23" i="7"/>
  <c r="H42" i="4"/>
  <c r="C14" i="6"/>
  <c r="G14" i="6" s="1"/>
  <c r="C7" i="5"/>
  <c r="C9" i="5"/>
  <c r="C11" i="5"/>
  <c r="C13" i="5"/>
  <c r="C15" i="5"/>
  <c r="H24" i="4"/>
  <c r="C13" i="4"/>
  <c r="C24" i="4"/>
  <c r="C16" i="8" s="1"/>
  <c r="I42" i="4"/>
  <c r="I24" i="4"/>
  <c r="F24" i="4"/>
  <c r="F16" i="8" s="1"/>
  <c r="C42" i="4"/>
  <c r="C24" i="8" s="1"/>
  <c r="K24" i="4"/>
  <c r="K42" i="4"/>
  <c r="I6" i="4"/>
  <c r="C7" i="4"/>
  <c r="I17" i="8"/>
  <c r="I25" i="8"/>
  <c r="K6" i="4"/>
  <c r="G14" i="8"/>
  <c r="D24" i="8"/>
  <c r="D7" i="8" s="1"/>
  <c r="G22" i="8"/>
  <c r="D14" i="8"/>
  <c r="K23" i="8"/>
  <c r="C9" i="6"/>
  <c r="I9" i="6" s="1"/>
  <c r="D6" i="8"/>
  <c r="C8" i="6"/>
  <c r="C10" i="6"/>
  <c r="I10" i="6" s="1"/>
  <c r="C12" i="6"/>
  <c r="I12" i="6" s="1"/>
  <c r="K7" i="7"/>
  <c r="I24" i="7"/>
  <c r="C7" i="6"/>
  <c r="I7" i="6" s="1"/>
  <c r="I7" i="7"/>
  <c r="C11" i="6"/>
  <c r="I11" i="6" s="1"/>
  <c r="C6" i="6"/>
  <c r="I6" i="6" s="1"/>
  <c r="C13" i="6"/>
  <c r="I13" i="6" s="1"/>
  <c r="K24" i="7"/>
  <c r="G8" i="8"/>
  <c r="K15" i="8"/>
  <c r="G6" i="8"/>
  <c r="I15" i="8"/>
  <c r="K17" i="8"/>
  <c r="I23" i="8"/>
  <c r="D8" i="8"/>
  <c r="K25" i="8"/>
  <c r="H13" i="4" l="1"/>
  <c r="J13" i="4"/>
  <c r="J10" i="4"/>
  <c r="H10" i="4"/>
  <c r="H14" i="4"/>
  <c r="J14" i="4"/>
  <c r="H15" i="4"/>
  <c r="J15" i="4"/>
  <c r="H11" i="4"/>
  <c r="J11" i="4"/>
  <c r="H12" i="4"/>
  <c r="J12" i="4"/>
  <c r="H9" i="4"/>
  <c r="J9" i="4"/>
  <c r="F24" i="8"/>
  <c r="F6" i="4"/>
  <c r="E9" i="4" s="1"/>
  <c r="F22" i="8"/>
  <c r="E24" i="8" s="1"/>
  <c r="J8" i="4"/>
  <c r="K6" i="7"/>
  <c r="B16" i="4"/>
  <c r="C5" i="6"/>
  <c r="F8" i="8"/>
  <c r="C6" i="5"/>
  <c r="F6" i="7"/>
  <c r="J23" i="8"/>
  <c r="C6" i="8"/>
  <c r="E5" i="6"/>
  <c r="F23" i="7"/>
  <c r="G7" i="8"/>
  <c r="G5" i="8" s="1"/>
  <c r="H23" i="8"/>
  <c r="I6" i="7"/>
  <c r="I14" i="6"/>
  <c r="F7" i="8"/>
  <c r="F14" i="8"/>
  <c r="J24" i="8"/>
  <c r="H24" i="8"/>
  <c r="I16" i="8"/>
  <c r="J7" i="4"/>
  <c r="C7" i="8"/>
  <c r="J16" i="8"/>
  <c r="H7" i="4"/>
  <c r="D22" i="8"/>
  <c r="I22" i="8" s="1"/>
  <c r="H16" i="8"/>
  <c r="I24" i="8"/>
  <c r="K24" i="8"/>
  <c r="I14" i="8"/>
  <c r="K16" i="8"/>
  <c r="H15" i="8"/>
  <c r="F6" i="8"/>
  <c r="J15" i="8"/>
  <c r="G7" i="6"/>
  <c r="G10" i="6"/>
  <c r="I8" i="6"/>
  <c r="G9" i="6"/>
  <c r="G12" i="6"/>
  <c r="K23" i="7"/>
  <c r="I23" i="7"/>
  <c r="G8" i="6"/>
  <c r="G6" i="6"/>
  <c r="G11" i="6"/>
  <c r="G13" i="6"/>
  <c r="K6" i="8"/>
  <c r="I6" i="8"/>
  <c r="K14" i="8"/>
  <c r="I8" i="8"/>
  <c r="D5" i="8"/>
  <c r="K8" i="8"/>
  <c r="B14" i="4" l="1"/>
  <c r="B8" i="4"/>
  <c r="B18" i="4"/>
  <c r="B11" i="4"/>
  <c r="B17" i="4"/>
  <c r="B7" i="4"/>
  <c r="B13" i="4"/>
  <c r="E14" i="4"/>
  <c r="E13" i="4"/>
  <c r="E15" i="4"/>
  <c r="E7" i="4"/>
  <c r="E12" i="4"/>
  <c r="E18" i="4"/>
  <c r="I7" i="8"/>
  <c r="B10" i="4"/>
  <c r="B12" i="4"/>
  <c r="B9" i="4"/>
  <c r="B15" i="4"/>
  <c r="E11" i="4"/>
  <c r="E17" i="4"/>
  <c r="E16" i="4"/>
  <c r="J6" i="4"/>
  <c r="E10" i="4"/>
  <c r="E8" i="4"/>
  <c r="H6" i="4"/>
  <c r="F5" i="8"/>
  <c r="E7" i="8" s="1"/>
  <c r="K7" i="8"/>
  <c r="J7" i="8"/>
  <c r="D5" i="6"/>
  <c r="E16" i="8"/>
  <c r="H6" i="8"/>
  <c r="E17" i="8"/>
  <c r="E15" i="8"/>
  <c r="E23" i="8"/>
  <c r="E25" i="8"/>
  <c r="H7" i="8"/>
  <c r="K22" i="8"/>
  <c r="J6" i="8"/>
  <c r="I5" i="6"/>
  <c r="G5" i="6"/>
  <c r="I5" i="8"/>
  <c r="K5" i="8"/>
  <c r="E6" i="8" l="1"/>
  <c r="E8" i="8"/>
  <c r="B12" i="5" l="1"/>
  <c r="B15" i="5"/>
  <c r="B13" i="5"/>
  <c r="B9" i="5"/>
  <c r="B16" i="5"/>
  <c r="B11" i="5"/>
  <c r="B17" i="5"/>
  <c r="B7" i="5"/>
  <c r="B8" i="5"/>
  <c r="B10" i="5"/>
  <c r="B18" i="5"/>
  <c r="B14" i="5"/>
  <c r="B6" i="5" l="1"/>
  <c r="B35" i="7"/>
  <c r="B29" i="7"/>
  <c r="B30" i="7"/>
  <c r="B25" i="7"/>
  <c r="B32" i="7"/>
  <c r="B28" i="7"/>
  <c r="B31" i="7"/>
  <c r="B24" i="7"/>
  <c r="B26" i="7"/>
  <c r="C32" i="7"/>
  <c r="C35" i="7"/>
  <c r="B34" i="7"/>
  <c r="B33" i="7"/>
  <c r="B27" i="7"/>
  <c r="C28" i="7"/>
  <c r="C27" i="7"/>
  <c r="C29" i="7"/>
  <c r="C34" i="7"/>
  <c r="C31" i="7"/>
  <c r="H33" i="7" l="1"/>
  <c r="J33" i="7"/>
  <c r="H26" i="7"/>
  <c r="J26" i="7"/>
  <c r="J28" i="7"/>
  <c r="H28" i="7"/>
  <c r="J35" i="7"/>
  <c r="H35" i="7"/>
  <c r="J34" i="7"/>
  <c r="H34" i="7"/>
  <c r="J25" i="7"/>
  <c r="H25" i="7"/>
  <c r="H27" i="7"/>
  <c r="J27" i="7"/>
  <c r="J31" i="7"/>
  <c r="H31" i="7"/>
  <c r="H32" i="7"/>
  <c r="J32" i="7"/>
  <c r="J30" i="7"/>
  <c r="H30" i="7"/>
  <c r="J29" i="7"/>
  <c r="H29" i="7"/>
  <c r="C26" i="7"/>
  <c r="C25" i="8"/>
  <c r="J24" i="7"/>
  <c r="B23" i="7"/>
  <c r="H23" i="7" s="1"/>
  <c r="H24" i="7"/>
  <c r="C24" i="7"/>
  <c r="C33" i="7"/>
  <c r="C25" i="7"/>
  <c r="C30" i="7"/>
  <c r="H25" i="8" l="1"/>
  <c r="J25" i="8"/>
  <c r="C22" i="8"/>
  <c r="B25" i="8" s="1"/>
  <c r="C23" i="7"/>
  <c r="J23" i="7"/>
  <c r="B15" i="7"/>
  <c r="B11" i="7"/>
  <c r="C16" i="7"/>
  <c r="B15" i="6" s="1"/>
  <c r="B14" i="7"/>
  <c r="B18" i="7"/>
  <c r="B13" i="7"/>
  <c r="B7" i="7"/>
  <c r="J7" i="7" s="1"/>
  <c r="B10" i="7"/>
  <c r="B12" i="7"/>
  <c r="B9" i="7"/>
  <c r="B8" i="7"/>
  <c r="B16" i="7"/>
  <c r="B17" i="7"/>
  <c r="C17" i="7"/>
  <c r="B16" i="6" s="1"/>
  <c r="C15" i="7"/>
  <c r="B14" i="6" s="1"/>
  <c r="C12" i="7"/>
  <c r="B11" i="6" s="1"/>
  <c r="C10" i="7"/>
  <c r="B9" i="6" s="1"/>
  <c r="H16" i="7" l="1"/>
  <c r="J16" i="7"/>
  <c r="H10" i="7"/>
  <c r="J10" i="7"/>
  <c r="J18" i="7"/>
  <c r="H18" i="7"/>
  <c r="H15" i="7"/>
  <c r="J15" i="7"/>
  <c r="J8" i="7"/>
  <c r="H8" i="7"/>
  <c r="H11" i="7"/>
  <c r="J11" i="7"/>
  <c r="J9" i="7"/>
  <c r="H9" i="7"/>
  <c r="J14" i="7"/>
  <c r="H14" i="7"/>
  <c r="H17" i="7"/>
  <c r="J17" i="7"/>
  <c r="J12" i="7"/>
  <c r="H12" i="7"/>
  <c r="H13" i="7"/>
  <c r="J13" i="7"/>
  <c r="F15" i="6"/>
  <c r="H15" i="6"/>
  <c r="F16" i="6"/>
  <c r="H16" i="6"/>
  <c r="C8" i="7"/>
  <c r="B7" i="6" s="1"/>
  <c r="F7" i="6" s="1"/>
  <c r="B24" i="8"/>
  <c r="J22" i="8"/>
  <c r="H22" i="8"/>
  <c r="B23" i="8"/>
  <c r="C9" i="7"/>
  <c r="B8" i="6" s="1"/>
  <c r="H8" i="6" s="1"/>
  <c r="H7" i="7"/>
  <c r="B6" i="7"/>
  <c r="J6" i="7" s="1"/>
  <c r="H14" i="6"/>
  <c r="F14" i="6"/>
  <c r="H9" i="6"/>
  <c r="F9" i="6"/>
  <c r="H11" i="6"/>
  <c r="F11" i="6"/>
  <c r="C17" i="8"/>
  <c r="C18" i="7"/>
  <c r="B17" i="6" s="1"/>
  <c r="C13" i="7"/>
  <c r="B12" i="6" s="1"/>
  <c r="C11" i="7"/>
  <c r="B10" i="6" s="1"/>
  <c r="C7" i="7"/>
  <c r="C14" i="7"/>
  <c r="B13" i="6" s="1"/>
  <c r="H7" i="6" l="1"/>
  <c r="F17" i="6"/>
  <c r="H17" i="6"/>
  <c r="F8" i="6"/>
  <c r="C6" i="7"/>
  <c r="B6" i="6"/>
  <c r="B5" i="6" s="1"/>
  <c r="F10" i="6"/>
  <c r="H10" i="6"/>
  <c r="H6" i="7"/>
  <c r="C8" i="8"/>
  <c r="J17" i="8"/>
  <c r="H17" i="8"/>
  <c r="C14" i="8"/>
  <c r="H14" i="8" s="1"/>
  <c r="H13" i="6"/>
  <c r="F13" i="6"/>
  <c r="F12" i="6"/>
  <c r="H12" i="6"/>
  <c r="F5" i="6" l="1"/>
  <c r="H5" i="6"/>
  <c r="B16" i="8"/>
  <c r="J14" i="8"/>
  <c r="B15" i="8"/>
  <c r="F6" i="6"/>
  <c r="H6" i="6"/>
  <c r="B17" i="8"/>
  <c r="J8" i="8"/>
  <c r="H8" i="8"/>
  <c r="C5" i="8"/>
  <c r="H5" i="8" l="1"/>
  <c r="B7" i="8"/>
  <c r="B6" i="8"/>
  <c r="J5" i="8"/>
  <c r="B8" i="8"/>
</calcChain>
</file>

<file path=xl/comments1.xml><?xml version="1.0" encoding="utf-8"?>
<comments xmlns="http://schemas.openxmlformats.org/spreadsheetml/2006/main">
  <authors>
    <author>user</author>
  </authors>
  <commentList>
    <comment ref="B17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<sst xmlns="http://schemas.openxmlformats.org/spreadsheetml/2006/main" count="438" uniqueCount="64">
  <si>
    <t>▣ 전기 사용현황</t>
    <phoneticPr fontId="5" type="noConversion"/>
  </si>
  <si>
    <t>월별</t>
  </si>
  <si>
    <t>사용량</t>
  </si>
  <si>
    <t>요금</t>
  </si>
  <si>
    <t>합계</t>
  </si>
  <si>
    <t>7월</t>
  </si>
  <si>
    <t>8월</t>
  </si>
  <si>
    <t>▣ 도시가스 사용현황</t>
    <phoneticPr fontId="5" type="noConversion"/>
  </si>
  <si>
    <t>증감량</t>
    <phoneticPr fontId="4" type="noConversion"/>
  </si>
  <si>
    <t>증감요금</t>
    <phoneticPr fontId="4" type="noConversion"/>
  </si>
  <si>
    <t>사용량 
증감률</t>
    <phoneticPr fontId="4" type="noConversion"/>
  </si>
  <si>
    <t>사용요금
증감률</t>
    <phoneticPr fontId="4" type="noConversion"/>
  </si>
  <si>
    <t>9월</t>
  </si>
  <si>
    <t>1월</t>
  </si>
  <si>
    <t>2월</t>
  </si>
  <si>
    <t>3월</t>
  </si>
  <si>
    <t>4월</t>
  </si>
  <si>
    <t>5월</t>
  </si>
  <si>
    <t>6월</t>
  </si>
  <si>
    <t>TOE 환산 
사용량</t>
    <phoneticPr fontId="4" type="noConversion"/>
  </si>
  <si>
    <t>▣ 총괄표</t>
    <phoneticPr fontId="7" type="noConversion"/>
  </si>
  <si>
    <t>사용량</t>
    <phoneticPr fontId="7" type="noConversion"/>
  </si>
  <si>
    <t>사용요금</t>
    <phoneticPr fontId="7" type="noConversion"/>
  </si>
  <si>
    <t>시민회관</t>
    <phoneticPr fontId="7" type="noConversion"/>
  </si>
  <si>
    <t>청소년수련관</t>
    <phoneticPr fontId="7" type="noConversion"/>
  </si>
  <si>
    <t>▣ 합계표</t>
    <phoneticPr fontId="5" type="noConversion"/>
  </si>
  <si>
    <t>비중</t>
    <phoneticPr fontId="7" type="noConversion"/>
  </si>
  <si>
    <t>▣ 종합 사용현황</t>
    <phoneticPr fontId="5" type="noConversion"/>
  </si>
  <si>
    <t>전기,가스분야 월별 에너지 사용량  합계</t>
    <phoneticPr fontId="5" type="noConversion"/>
  </si>
  <si>
    <t>사용량 비중</t>
    <phoneticPr fontId="4" type="noConversion"/>
  </si>
  <si>
    <t>공원 에너지 사용량 분석자료</t>
    <phoneticPr fontId="5" type="noConversion"/>
  </si>
  <si>
    <t>사용량 비중</t>
    <phoneticPr fontId="7" type="noConversion"/>
  </si>
  <si>
    <t xml:space="preserve">시설별 에너지 사용량 </t>
    <phoneticPr fontId="5" type="noConversion"/>
  </si>
  <si>
    <t>10월</t>
  </si>
  <si>
    <t>11월</t>
  </si>
  <si>
    <t>12월</t>
  </si>
  <si>
    <t>증감비교</t>
    <phoneticPr fontId="4" type="noConversion"/>
  </si>
  <si>
    <t xml:space="preserve"> - </t>
    <phoneticPr fontId="7" type="noConversion"/>
  </si>
  <si>
    <t>합  계</t>
    <phoneticPr fontId="7" type="noConversion"/>
  </si>
  <si>
    <t>공   원</t>
    <phoneticPr fontId="7" type="noConversion"/>
  </si>
  <si>
    <t>월   별</t>
    <phoneticPr fontId="7" type="noConversion"/>
  </si>
  <si>
    <t xml:space="preserve">  청소년수련관 2007년 준공으로 2008년 데이터 합산</t>
    <phoneticPr fontId="7" type="noConversion"/>
  </si>
  <si>
    <t>시민회관, 공원(3), 수련관</t>
    <phoneticPr fontId="7" type="noConversion"/>
  </si>
  <si>
    <t>요금</t>
    <phoneticPr fontId="7" type="noConversion"/>
  </si>
  <si>
    <t>요금</t>
    <phoneticPr fontId="7" type="noConversion"/>
  </si>
  <si>
    <t>(금액:원)</t>
    <phoneticPr fontId="7" type="noConversion"/>
  </si>
  <si>
    <r>
      <rPr>
        <sz val="11"/>
        <rFont val="맑은 고딕"/>
        <family val="3"/>
        <charset val="129"/>
      </rPr>
      <t xml:space="preserve">※ </t>
    </r>
    <r>
      <rPr>
        <sz val="11"/>
        <rFont val="맑은 고딕"/>
        <family val="3"/>
        <charset val="129"/>
        <scheme val="minor"/>
      </rPr>
      <t>사용월 기준입니다.</t>
    </r>
    <phoneticPr fontId="7" type="noConversion"/>
  </si>
  <si>
    <t>2007년(2008)</t>
    <phoneticPr fontId="7" type="noConversion"/>
  </si>
  <si>
    <t>2022년</t>
    <phoneticPr fontId="7" type="noConversion"/>
  </si>
  <si>
    <t>2007년</t>
    <phoneticPr fontId="7" type="noConversion"/>
  </si>
  <si>
    <t>과천도시공사 에너지 사용량 총괄표</t>
    <phoneticPr fontId="5" type="noConversion"/>
  </si>
  <si>
    <t>공원전체</t>
    <phoneticPr fontId="7" type="noConversion"/>
  </si>
  <si>
    <t>문원공원</t>
    <phoneticPr fontId="7" type="noConversion"/>
  </si>
  <si>
    <t>관문공원</t>
    <phoneticPr fontId="7" type="noConversion"/>
  </si>
  <si>
    <t>주암공원</t>
    <phoneticPr fontId="7" type="noConversion"/>
  </si>
  <si>
    <t>시민회관 에너지 사용량</t>
    <phoneticPr fontId="5" type="noConversion"/>
  </si>
  <si>
    <t>청소년 수련관 에너지 사용량</t>
    <phoneticPr fontId="5" type="noConversion"/>
  </si>
  <si>
    <t>공원 에너지 사용량</t>
    <phoneticPr fontId="5" type="noConversion"/>
  </si>
  <si>
    <t>사용량(㎥)</t>
    <phoneticPr fontId="7" type="noConversion"/>
  </si>
  <si>
    <t>사용량(㎥)</t>
    <phoneticPr fontId="7" type="noConversion"/>
  </si>
  <si>
    <t>사용량(㎥)</t>
    <phoneticPr fontId="4" type="noConversion"/>
  </si>
  <si>
    <t>사용량</t>
    <phoneticPr fontId="4" type="noConversion"/>
  </si>
  <si>
    <t>요금(원)</t>
  </si>
  <si>
    <t>요금(원)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</si>
</sst>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-* #,##0.00_-;\-* #,##0.00_-;_-* &quot;-&quot;_-;_-@_-"/>
    <numFmt numFmtId="177" formatCode="_-* #,##0.0_-;\-* #,##0.0_-;_-* &quot;-&quot;_-;_-@_-"/>
  </numFmts>
  <fonts count="45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b/>
      <sz val="8"/>
      <name val="새굴림"/>
      <family val="1"/>
      <charset val="129"/>
    </font>
    <font>
      <sz val="10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8"/>
      <color theme="1"/>
      <name val="돋움"/>
      <family val="3"/>
      <charset val="129"/>
    </font>
    <font>
      <sz val="11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</font>
    <font>
      <sz val="11"/>
      <name val="맑은 고딕"/>
      <family val="3"/>
      <charset val="129"/>
      <scheme val="major"/>
    </font>
    <font>
      <sz val="11"/>
      <color indexed="8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26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41" fontId="10" fillId="0" borderId="0" xfId="1" applyNumberFormat="1" applyFont="1" applyFill="1" applyBorder="1">
      <alignment vertical="center"/>
    </xf>
    <xf numFmtId="41" fontId="8" fillId="2" borderId="0" xfId="3" applyFont="1" applyFill="1" applyBorder="1" applyAlignment="1">
      <alignment vertical="center" shrinkToFit="1"/>
    </xf>
    <xf numFmtId="0" fontId="0" fillId="0" borderId="0" xfId="0">
      <alignment vertical="center"/>
    </xf>
    <xf numFmtId="0" fontId="13" fillId="0" borderId="0" xfId="0" applyFont="1">
      <alignment vertical="center"/>
    </xf>
    <xf numFmtId="0" fontId="9" fillId="2" borderId="0" xfId="1" applyFont="1" applyFill="1" applyBorder="1" applyAlignment="1">
      <alignment horizontal="center" vertical="center"/>
    </xf>
    <xf numFmtId="10" fontId="9" fillId="2" borderId="0" xfId="1" applyNumberFormat="1" applyFont="1" applyFill="1" applyBorder="1" applyAlignment="1">
      <alignment vertical="center" shrinkToFit="1"/>
    </xf>
    <xf numFmtId="0" fontId="6" fillId="2" borderId="22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 wrapText="1"/>
    </xf>
    <xf numFmtId="0" fontId="3" fillId="0" borderId="0" xfId="1" applyFont="1" applyFill="1">
      <alignment vertical="center"/>
    </xf>
    <xf numFmtId="0" fontId="3" fillId="0" borderId="0" xfId="1" applyFont="1" applyAlignment="1">
      <alignment horizontal="center" vertical="center"/>
    </xf>
    <xf numFmtId="0" fontId="11" fillId="0" borderId="0" xfId="0" applyFont="1">
      <alignment vertical="center"/>
    </xf>
    <xf numFmtId="0" fontId="18" fillId="0" borderId="0" xfId="1" applyFont="1" applyAlignment="1">
      <alignment horizontal="center" vertical="center"/>
    </xf>
    <xf numFmtId="0" fontId="19" fillId="0" borderId="0" xfId="1" applyFont="1">
      <alignment vertical="center"/>
    </xf>
    <xf numFmtId="0" fontId="15" fillId="2" borderId="22" xfId="1" applyFont="1" applyFill="1" applyBorder="1" applyAlignment="1">
      <alignment horizontal="center" vertical="center"/>
    </xf>
    <xf numFmtId="0" fontId="15" fillId="2" borderId="22" xfId="1" applyFont="1" applyFill="1" applyBorder="1" applyAlignment="1">
      <alignment horizontal="center" vertical="center" wrapText="1"/>
    </xf>
    <xf numFmtId="0" fontId="15" fillId="2" borderId="23" xfId="1" applyFont="1" applyFill="1" applyBorder="1" applyAlignment="1">
      <alignment horizontal="center" vertical="center" wrapText="1"/>
    </xf>
    <xf numFmtId="0" fontId="17" fillId="2" borderId="0" xfId="1" applyFont="1" applyFill="1" applyBorder="1" applyAlignment="1">
      <alignment horizontal="center" vertical="center"/>
    </xf>
    <xf numFmtId="41" fontId="16" fillId="2" borderId="0" xfId="4" applyFont="1" applyFill="1" applyBorder="1" applyAlignment="1">
      <alignment horizontal="center" vertical="center" shrinkToFit="1"/>
    </xf>
    <xf numFmtId="41" fontId="20" fillId="2" borderId="0" xfId="3" applyFont="1" applyFill="1" applyBorder="1" applyAlignment="1">
      <alignment vertical="center" shrinkToFit="1"/>
    </xf>
    <xf numFmtId="10" fontId="17" fillId="2" borderId="0" xfId="1" applyNumberFormat="1" applyFont="1" applyFill="1" applyBorder="1" applyAlignment="1">
      <alignment vertical="center" shrinkToFit="1"/>
    </xf>
    <xf numFmtId="41" fontId="21" fillId="0" borderId="0" xfId="1" applyNumberFormat="1" applyFont="1" applyFill="1" applyBorder="1">
      <alignment vertical="center"/>
    </xf>
    <xf numFmtId="41" fontId="24" fillId="3" borderId="15" xfId="3" applyFont="1" applyFill="1" applyBorder="1" applyAlignment="1">
      <alignment vertical="center" shrinkToFit="1"/>
    </xf>
    <xf numFmtId="41" fontId="16" fillId="0" borderId="0" xfId="5" applyFont="1" applyFill="1" applyBorder="1" applyAlignment="1">
      <alignment horizontal="center" vertical="center" shrinkToFit="1"/>
    </xf>
    <xf numFmtId="176" fontId="17" fillId="0" borderId="0" xfId="4" applyNumberFormat="1" applyFont="1" applyFill="1" applyBorder="1" applyAlignment="1">
      <alignment vertical="center" shrinkToFit="1"/>
    </xf>
    <xf numFmtId="41" fontId="17" fillId="2" borderId="0" xfId="3" applyFont="1" applyFill="1" applyBorder="1" applyAlignment="1">
      <alignment vertical="center" shrinkToFit="1"/>
    </xf>
    <xf numFmtId="0" fontId="24" fillId="3" borderId="14" xfId="1" applyFont="1" applyFill="1" applyBorder="1" applyAlignment="1">
      <alignment horizontal="center" vertical="center"/>
    </xf>
    <xf numFmtId="0" fontId="15" fillId="3" borderId="24" xfId="1" applyFont="1" applyFill="1" applyBorder="1" applyAlignment="1">
      <alignment horizontal="center" vertical="center"/>
    </xf>
    <xf numFmtId="41" fontId="24" fillId="3" borderId="25" xfId="4" applyFont="1" applyFill="1" applyBorder="1" applyAlignment="1">
      <alignment vertical="center" shrinkToFit="1"/>
    </xf>
    <xf numFmtId="41" fontId="24" fillId="3" borderId="25" xfId="3" applyFont="1" applyFill="1" applyBorder="1" applyAlignment="1">
      <alignment vertical="center" shrinkToFit="1"/>
    </xf>
    <xf numFmtId="10" fontId="24" fillId="3" borderId="25" xfId="1" applyNumberFormat="1" applyFont="1" applyFill="1" applyBorder="1" applyAlignment="1">
      <alignment vertical="center" shrinkToFit="1"/>
    </xf>
    <xf numFmtId="10" fontId="24" fillId="3" borderId="26" xfId="1" applyNumberFormat="1" applyFont="1" applyFill="1" applyBorder="1" applyAlignment="1">
      <alignment vertical="center" shrinkToFit="1"/>
    </xf>
    <xf numFmtId="177" fontId="19" fillId="2" borderId="2" xfId="3" applyNumberFormat="1" applyFont="1" applyFill="1" applyBorder="1" applyAlignment="1">
      <alignment vertical="center" shrinkToFit="1"/>
    </xf>
    <xf numFmtId="177" fontId="19" fillId="2" borderId="4" xfId="3" applyNumberFormat="1" applyFont="1" applyFill="1" applyBorder="1" applyAlignment="1">
      <alignment vertical="center" shrinkToFit="1"/>
    </xf>
    <xf numFmtId="177" fontId="19" fillId="2" borderId="7" xfId="3" applyNumberFormat="1" applyFont="1" applyFill="1" applyBorder="1" applyAlignment="1">
      <alignment vertical="center" shrinkToFit="1"/>
    </xf>
    <xf numFmtId="0" fontId="18" fillId="0" borderId="0" xfId="1" applyFont="1">
      <alignment vertical="center"/>
    </xf>
    <xf numFmtId="0" fontId="17" fillId="0" borderId="0" xfId="1" applyFont="1" applyFill="1" applyBorder="1" applyAlignment="1">
      <alignment horizontal="center" vertical="center"/>
    </xf>
    <xf numFmtId="41" fontId="16" fillId="0" borderId="0" xfId="4" applyFont="1" applyFill="1" applyBorder="1" applyAlignment="1">
      <alignment horizontal="center" vertical="center" shrinkToFit="1"/>
    </xf>
    <xf numFmtId="41" fontId="11" fillId="0" borderId="0" xfId="7" applyFont="1">
      <alignment vertical="center"/>
    </xf>
    <xf numFmtId="41" fontId="26" fillId="2" borderId="4" xfId="5" applyFont="1" applyFill="1" applyBorder="1" applyAlignment="1">
      <alignment horizontal="center" vertical="center" shrinkToFit="1"/>
    </xf>
    <xf numFmtId="41" fontId="19" fillId="2" borderId="4" xfId="3" applyFont="1" applyFill="1" applyBorder="1" applyAlignment="1">
      <alignment vertical="center" shrinkToFit="1"/>
    </xf>
    <xf numFmtId="10" fontId="11" fillId="0" borderId="0" xfId="0" applyNumberFormat="1" applyFont="1">
      <alignment vertical="center"/>
    </xf>
    <xf numFmtId="9" fontId="11" fillId="0" borderId="0" xfId="8" applyFont="1">
      <alignment vertical="center"/>
    </xf>
    <xf numFmtId="41" fontId="12" fillId="0" borderId="0" xfId="13" applyFont="1" applyFill="1" applyBorder="1">
      <alignment vertical="center"/>
    </xf>
    <xf numFmtId="176" fontId="9" fillId="0" borderId="0" xfId="12" applyNumberFormat="1" applyFont="1" applyFill="1" applyBorder="1" applyAlignment="1">
      <alignment vertical="center" shrinkToFit="1"/>
    </xf>
    <xf numFmtId="0" fontId="18" fillId="0" borderId="0" xfId="1" applyFont="1" applyFill="1">
      <alignment vertical="center"/>
    </xf>
    <xf numFmtId="0" fontId="24" fillId="3" borderId="35" xfId="1" applyFont="1" applyFill="1" applyBorder="1" applyAlignment="1">
      <alignment horizontal="center" vertical="center"/>
    </xf>
    <xf numFmtId="0" fontId="24" fillId="3" borderId="31" xfId="1" applyFont="1" applyFill="1" applyBorder="1" applyAlignment="1">
      <alignment horizontal="center" vertical="center"/>
    </xf>
    <xf numFmtId="41" fontId="24" fillId="3" borderId="32" xfId="3" applyFont="1" applyFill="1" applyBorder="1" applyAlignment="1">
      <alignment vertical="center" shrinkToFit="1"/>
    </xf>
    <xf numFmtId="41" fontId="24" fillId="3" borderId="36" xfId="3" applyFont="1" applyFill="1" applyBorder="1" applyAlignment="1">
      <alignment vertical="center" shrinkToFit="1"/>
    </xf>
    <xf numFmtId="41" fontId="24" fillId="3" borderId="14" xfId="3" applyFont="1" applyFill="1" applyBorder="1" applyAlignment="1">
      <alignment vertical="center" shrinkToFit="1"/>
    </xf>
    <xf numFmtId="41" fontId="16" fillId="2" borderId="0" xfId="5" applyFont="1" applyFill="1" applyBorder="1" applyAlignment="1">
      <alignment horizontal="center" vertical="center" shrinkToFit="1"/>
    </xf>
    <xf numFmtId="9" fontId="19" fillId="2" borderId="29" xfId="8" applyFont="1" applyFill="1" applyBorder="1" applyAlignment="1">
      <alignment horizontal="center" vertical="center"/>
    </xf>
    <xf numFmtId="9" fontId="19" fillId="2" borderId="31" xfId="8" applyFont="1" applyFill="1" applyBorder="1" applyAlignment="1">
      <alignment horizontal="center" vertical="center"/>
    </xf>
    <xf numFmtId="0" fontId="24" fillId="3" borderId="39" xfId="1" applyFont="1" applyFill="1" applyBorder="1" applyAlignment="1">
      <alignment horizontal="center" vertical="center"/>
    </xf>
    <xf numFmtId="41" fontId="24" fillId="3" borderId="34" xfId="3" applyFont="1" applyFill="1" applyBorder="1" applyAlignment="1">
      <alignment vertical="center" shrinkToFit="1"/>
    </xf>
    <xf numFmtId="41" fontId="24" fillId="3" borderId="33" xfId="3" applyFont="1" applyFill="1" applyBorder="1" applyAlignment="1">
      <alignment vertical="center" shrinkToFit="1"/>
    </xf>
    <xf numFmtId="41" fontId="24" fillId="3" borderId="24" xfId="3" applyFont="1" applyFill="1" applyBorder="1" applyAlignment="1">
      <alignment vertical="center" shrinkToFit="1"/>
    </xf>
    <xf numFmtId="0" fontId="6" fillId="3" borderId="24" xfId="1" applyFont="1" applyFill="1" applyBorder="1" applyAlignment="1">
      <alignment horizontal="center" vertical="center"/>
    </xf>
    <xf numFmtId="0" fontId="17" fillId="2" borderId="0" xfId="1" applyFont="1" applyFill="1" applyBorder="1" applyAlignment="1">
      <alignment horizontal="left" vertical="center"/>
    </xf>
    <xf numFmtId="9" fontId="16" fillId="0" borderId="0" xfId="8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7" fillId="2" borderId="0" xfId="1" applyFont="1" applyFill="1" applyBorder="1" applyAlignment="1">
      <alignment horizontal="center" vertical="center"/>
    </xf>
    <xf numFmtId="10" fontId="17" fillId="2" borderId="0" xfId="1" applyNumberFormat="1" applyFont="1" applyFill="1" applyBorder="1" applyAlignment="1">
      <alignment vertical="center" shrinkToFit="1"/>
    </xf>
    <xf numFmtId="41" fontId="17" fillId="0" borderId="0" xfId="4" applyNumberFormat="1" applyFont="1" applyFill="1" applyBorder="1" applyAlignment="1">
      <alignment vertical="center" shrinkToFit="1"/>
    </xf>
    <xf numFmtId="177" fontId="19" fillId="2" borderId="0" xfId="3" applyNumberFormat="1" applyFont="1" applyFill="1" applyBorder="1" applyAlignment="1">
      <alignment vertical="center" shrinkToFit="1"/>
    </xf>
    <xf numFmtId="0" fontId="14" fillId="0" borderId="0" xfId="0" applyFont="1">
      <alignment vertical="center"/>
    </xf>
    <xf numFmtId="41" fontId="27" fillId="0" borderId="0" xfId="7" applyFont="1">
      <alignment vertical="center"/>
    </xf>
    <xf numFmtId="0" fontId="24" fillId="0" borderId="0" xfId="1" applyFont="1">
      <alignment vertical="center"/>
    </xf>
    <xf numFmtId="0" fontId="28" fillId="0" borderId="0" xfId="1" applyFont="1">
      <alignment vertical="center"/>
    </xf>
    <xf numFmtId="41" fontId="19" fillId="2" borderId="7" xfId="3" applyFont="1" applyFill="1" applyBorder="1" applyAlignment="1">
      <alignment vertical="center" shrinkToFit="1"/>
    </xf>
    <xf numFmtId="41" fontId="24" fillId="3" borderId="43" xfId="3" applyFont="1" applyFill="1" applyBorder="1" applyAlignment="1">
      <alignment vertical="center" shrinkToFit="1"/>
    </xf>
    <xf numFmtId="41" fontId="24" fillId="3" borderId="45" xfId="3" applyFont="1" applyFill="1" applyBorder="1" applyAlignment="1">
      <alignment vertical="center" shrinkToFit="1"/>
    </xf>
    <xf numFmtId="9" fontId="19" fillId="2" borderId="11" xfId="8" applyFont="1" applyFill="1" applyBorder="1" applyAlignment="1">
      <alignment horizontal="center" vertical="center"/>
    </xf>
    <xf numFmtId="9" fontId="19" fillId="2" borderId="35" xfId="8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/>
    </xf>
    <xf numFmtId="0" fontId="15" fillId="2" borderId="7" xfId="1" applyFont="1" applyFill="1" applyBorder="1" applyAlignment="1">
      <alignment horizontal="center" vertical="center" wrapText="1"/>
    </xf>
    <xf numFmtId="0" fontId="15" fillId="2" borderId="19" xfId="1" applyFont="1" applyFill="1" applyBorder="1" applyAlignment="1">
      <alignment horizontal="center" vertical="center"/>
    </xf>
    <xf numFmtId="0" fontId="15" fillId="2" borderId="8" xfId="1" applyFont="1" applyFill="1" applyBorder="1" applyAlignment="1">
      <alignment horizontal="center" vertical="center"/>
    </xf>
    <xf numFmtId="0" fontId="15" fillId="2" borderId="30" xfId="1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0" borderId="0" xfId="1" applyFont="1" applyFill="1">
      <alignment vertical="center"/>
    </xf>
    <xf numFmtId="0" fontId="24" fillId="2" borderId="7" xfId="1" applyFont="1" applyFill="1" applyBorder="1" applyAlignment="1">
      <alignment horizontal="center" vertical="center"/>
    </xf>
    <xf numFmtId="0" fontId="24" fillId="2" borderId="11" xfId="1" applyFont="1" applyFill="1" applyBorder="1" applyAlignment="1">
      <alignment horizontal="center" vertical="center"/>
    </xf>
    <xf numFmtId="41" fontId="26" fillId="2" borderId="12" xfId="5" applyFont="1" applyFill="1" applyBorder="1" applyAlignment="1">
      <alignment horizontal="center" vertical="center" shrinkToFit="1"/>
    </xf>
    <xf numFmtId="41" fontId="26" fillId="2" borderId="20" xfId="5" applyFont="1" applyFill="1" applyBorder="1" applyAlignment="1">
      <alignment horizontal="center" vertical="center" shrinkToFit="1"/>
    </xf>
    <xf numFmtId="41" fontId="26" fillId="2" borderId="13" xfId="5" applyFont="1" applyFill="1" applyBorder="1" applyAlignment="1">
      <alignment horizontal="center" vertical="center" shrinkToFit="1"/>
    </xf>
    <xf numFmtId="41" fontId="19" fillId="2" borderId="11" xfId="3" applyFont="1" applyFill="1" applyBorder="1" applyAlignment="1">
      <alignment vertical="center" shrinkToFit="1"/>
    </xf>
    <xf numFmtId="41" fontId="19" fillId="2" borderId="12" xfId="3" applyFont="1" applyFill="1" applyBorder="1" applyAlignment="1">
      <alignment vertical="center" shrinkToFit="1"/>
    </xf>
    <xf numFmtId="10" fontId="19" fillId="2" borderId="12" xfId="1" applyNumberFormat="1" applyFont="1" applyFill="1" applyBorder="1" applyAlignment="1">
      <alignment vertical="center" shrinkToFit="1"/>
    </xf>
    <xf numFmtId="10" fontId="19" fillId="2" borderId="13" xfId="1" applyNumberFormat="1" applyFont="1" applyFill="1" applyBorder="1" applyAlignment="1">
      <alignment vertical="center" shrinkToFit="1"/>
    </xf>
    <xf numFmtId="0" fontId="24" fillId="2" borderId="3" xfId="1" applyFont="1" applyFill="1" applyBorder="1" applyAlignment="1">
      <alignment horizontal="center" vertical="center"/>
    </xf>
    <xf numFmtId="41" fontId="26" fillId="2" borderId="18" xfId="5" applyFont="1" applyFill="1" applyBorder="1" applyAlignment="1">
      <alignment horizontal="center" vertical="center" shrinkToFit="1"/>
    </xf>
    <xf numFmtId="41" fontId="26" fillId="2" borderId="5" xfId="5" applyFont="1" applyFill="1" applyBorder="1" applyAlignment="1">
      <alignment horizontal="center" vertical="center" shrinkToFit="1"/>
    </xf>
    <xf numFmtId="41" fontId="19" fillId="2" borderId="3" xfId="3" applyFont="1" applyFill="1" applyBorder="1" applyAlignment="1">
      <alignment vertical="center" shrinkToFit="1"/>
    </xf>
    <xf numFmtId="10" fontId="19" fillId="2" borderId="4" xfId="1" applyNumberFormat="1" applyFont="1" applyFill="1" applyBorder="1" applyAlignment="1">
      <alignment vertical="center" shrinkToFit="1"/>
    </xf>
    <xf numFmtId="10" fontId="19" fillId="2" borderId="5" xfId="1" applyNumberFormat="1" applyFont="1" applyFill="1" applyBorder="1" applyAlignment="1">
      <alignment vertical="center" shrinkToFit="1"/>
    </xf>
    <xf numFmtId="41" fontId="26" fillId="2" borderId="7" xfId="5" applyFont="1" applyFill="1" applyBorder="1" applyAlignment="1">
      <alignment horizontal="center" vertical="center" shrinkToFit="1"/>
    </xf>
    <xf numFmtId="41" fontId="26" fillId="2" borderId="19" xfId="5" applyFont="1" applyFill="1" applyBorder="1" applyAlignment="1">
      <alignment horizontal="center" vertical="center" shrinkToFit="1"/>
    </xf>
    <xf numFmtId="41" fontId="26" fillId="2" borderId="8" xfId="5" applyFont="1" applyFill="1" applyBorder="1" applyAlignment="1">
      <alignment horizontal="center" vertical="center" shrinkToFit="1"/>
    </xf>
    <xf numFmtId="41" fontId="19" fillId="2" borderId="6" xfId="3" applyFont="1" applyFill="1" applyBorder="1" applyAlignment="1">
      <alignment vertical="center" shrinkToFit="1"/>
    </xf>
    <xf numFmtId="10" fontId="19" fillId="2" borderId="7" xfId="1" applyNumberFormat="1" applyFont="1" applyFill="1" applyBorder="1" applyAlignment="1">
      <alignment vertical="center" shrinkToFit="1"/>
    </xf>
    <xf numFmtId="10" fontId="19" fillId="2" borderId="8" xfId="1" applyNumberFormat="1" applyFont="1" applyFill="1" applyBorder="1" applyAlignment="1">
      <alignment vertical="center" shrinkToFit="1"/>
    </xf>
    <xf numFmtId="41" fontId="36" fillId="2" borderId="4" xfId="3" applyFont="1" applyFill="1" applyBorder="1" applyAlignment="1">
      <alignment vertical="center" shrinkToFit="1"/>
    </xf>
    <xf numFmtId="41" fontId="36" fillId="2" borderId="7" xfId="3" applyFont="1" applyFill="1" applyBorder="1" applyAlignment="1">
      <alignment vertical="center" shrinkToFit="1"/>
    </xf>
    <xf numFmtId="0" fontId="36" fillId="2" borderId="1" xfId="1" applyFont="1" applyFill="1" applyBorder="1" applyAlignment="1">
      <alignment horizontal="center" vertical="center"/>
    </xf>
    <xf numFmtId="41" fontId="37" fillId="2" borderId="2" xfId="5" applyFont="1" applyFill="1" applyBorder="1" applyAlignment="1">
      <alignment horizontal="center" vertical="center" shrinkToFit="1"/>
    </xf>
    <xf numFmtId="41" fontId="36" fillId="2" borderId="2" xfId="3" applyFont="1" applyFill="1" applyBorder="1" applyAlignment="1">
      <alignment vertical="center" shrinkToFit="1"/>
    </xf>
    <xf numFmtId="9" fontId="36" fillId="2" borderId="2" xfId="8" applyFont="1" applyFill="1" applyBorder="1" applyAlignment="1">
      <alignment horizontal="center" vertical="center" shrinkToFit="1"/>
    </xf>
    <xf numFmtId="9" fontId="36" fillId="2" borderId="9" xfId="8" applyFont="1" applyFill="1" applyBorder="1" applyAlignment="1">
      <alignment horizontal="center" vertical="center" shrinkToFit="1"/>
    </xf>
    <xf numFmtId="0" fontId="36" fillId="2" borderId="3" xfId="1" applyFont="1" applyFill="1" applyBorder="1" applyAlignment="1">
      <alignment horizontal="center" vertical="center"/>
    </xf>
    <xf numFmtId="41" fontId="37" fillId="2" borderId="4" xfId="5" applyFont="1" applyFill="1" applyBorder="1" applyAlignment="1">
      <alignment horizontal="center" vertical="center" shrinkToFit="1"/>
    </xf>
    <xf numFmtId="9" fontId="36" fillId="2" borderId="4" xfId="8" applyFont="1" applyFill="1" applyBorder="1" applyAlignment="1">
      <alignment horizontal="center" vertical="center" shrinkToFit="1"/>
    </xf>
    <xf numFmtId="9" fontId="36" fillId="2" borderId="5" xfId="8" applyFont="1" applyFill="1" applyBorder="1" applyAlignment="1">
      <alignment horizontal="center" vertical="center" shrinkToFit="1"/>
    </xf>
    <xf numFmtId="41" fontId="36" fillId="2" borderId="4" xfId="5" applyFont="1" applyFill="1" applyBorder="1" applyAlignment="1">
      <alignment horizontal="center" vertical="center" shrinkToFit="1"/>
    </xf>
    <xf numFmtId="0" fontId="36" fillId="2" borderId="6" xfId="1" applyFont="1" applyFill="1" applyBorder="1" applyAlignment="1">
      <alignment horizontal="center" vertical="center"/>
    </xf>
    <xf numFmtId="41" fontId="36" fillId="2" borderId="7" xfId="5" applyFont="1" applyFill="1" applyBorder="1" applyAlignment="1">
      <alignment horizontal="center" vertical="center" shrinkToFit="1"/>
    </xf>
    <xf numFmtId="41" fontId="37" fillId="2" borderId="7" xfId="5" applyFont="1" applyFill="1" applyBorder="1" applyAlignment="1">
      <alignment horizontal="center" vertical="center" shrinkToFit="1"/>
    </xf>
    <xf numFmtId="9" fontId="36" fillId="2" borderId="7" xfId="8" applyFont="1" applyFill="1" applyBorder="1" applyAlignment="1">
      <alignment horizontal="center" vertical="center" shrinkToFit="1"/>
    </xf>
    <xf numFmtId="9" fontId="36" fillId="2" borderId="8" xfId="8" applyFont="1" applyFill="1" applyBorder="1" applyAlignment="1">
      <alignment horizontal="center" vertical="center" shrinkToFit="1"/>
    </xf>
    <xf numFmtId="0" fontId="24" fillId="2" borderId="7" xfId="1" applyFont="1" applyFill="1" applyBorder="1" applyAlignment="1">
      <alignment horizontal="center" vertical="center" wrapText="1"/>
    </xf>
    <xf numFmtId="0" fontId="28" fillId="3" borderId="14" xfId="1" applyFont="1" applyFill="1" applyBorder="1" applyAlignment="1">
      <alignment horizontal="center" vertical="center"/>
    </xf>
    <xf numFmtId="41" fontId="28" fillId="3" borderId="15" xfId="3" applyFont="1" applyFill="1" applyBorder="1" applyAlignment="1">
      <alignment vertical="center" shrinkToFit="1"/>
    </xf>
    <xf numFmtId="10" fontId="28" fillId="3" borderId="15" xfId="8" applyNumberFormat="1" applyFont="1" applyFill="1" applyBorder="1" applyAlignment="1">
      <alignment horizontal="center" vertical="center" shrinkToFit="1"/>
    </xf>
    <xf numFmtId="0" fontId="40" fillId="0" borderId="0" xfId="0" applyFont="1" applyAlignment="1">
      <alignment horizontal="center" vertical="center"/>
    </xf>
    <xf numFmtId="10" fontId="28" fillId="3" borderId="16" xfId="8" applyNumberFormat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41" fillId="3" borderId="25" xfId="3" applyFont="1" applyFill="1" applyBorder="1" applyAlignment="1">
      <alignment vertical="center" shrinkToFit="1"/>
    </xf>
    <xf numFmtId="10" fontId="24" fillId="3" borderId="15" xfId="1" applyNumberFormat="1" applyFont="1" applyFill="1" applyBorder="1" applyAlignment="1">
      <alignment vertical="center" shrinkToFit="1"/>
    </xf>
    <xf numFmtId="10" fontId="24" fillId="3" borderId="16" xfId="1" applyNumberFormat="1" applyFont="1" applyFill="1" applyBorder="1" applyAlignment="1">
      <alignment vertical="center" shrinkToFit="1"/>
    </xf>
    <xf numFmtId="41" fontId="19" fillId="2" borderId="2" xfId="3" applyFont="1" applyFill="1" applyBorder="1" applyAlignment="1">
      <alignment vertical="center" shrinkToFit="1"/>
    </xf>
    <xf numFmtId="41" fontId="26" fillId="2" borderId="12" xfId="6" applyFont="1" applyFill="1" applyBorder="1" applyAlignment="1">
      <alignment horizontal="center" vertical="center" shrinkToFit="1"/>
    </xf>
    <xf numFmtId="41" fontId="26" fillId="2" borderId="20" xfId="6" applyFont="1" applyFill="1" applyBorder="1" applyAlignment="1">
      <alignment horizontal="center" vertical="center" shrinkToFit="1"/>
    </xf>
    <xf numFmtId="41" fontId="26" fillId="2" borderId="13" xfId="6" applyFont="1" applyFill="1" applyBorder="1" applyAlignment="1">
      <alignment horizontal="center" vertical="center" shrinkToFit="1"/>
    </xf>
    <xf numFmtId="41" fontId="26" fillId="2" borderId="4" xfId="6" applyFont="1" applyFill="1" applyBorder="1" applyAlignment="1">
      <alignment horizontal="center" vertical="center" shrinkToFit="1"/>
    </xf>
    <xf numFmtId="41" fontId="26" fillId="2" borderId="18" xfId="6" applyFont="1" applyFill="1" applyBorder="1" applyAlignment="1">
      <alignment horizontal="center" vertical="center" shrinkToFit="1"/>
    </xf>
    <xf numFmtId="41" fontId="26" fillId="2" borderId="5" xfId="6" applyFont="1" applyFill="1" applyBorder="1" applyAlignment="1">
      <alignment horizontal="center" vertical="center" shrinkToFit="1"/>
    </xf>
    <xf numFmtId="41" fontId="26" fillId="2" borderId="7" xfId="6" applyFont="1" applyFill="1" applyBorder="1" applyAlignment="1">
      <alignment horizontal="center" vertical="center" shrinkToFit="1"/>
    </xf>
    <xf numFmtId="41" fontId="26" fillId="2" borderId="19" xfId="6" applyFont="1" applyFill="1" applyBorder="1" applyAlignment="1">
      <alignment horizontal="center" vertical="center" shrinkToFit="1"/>
    </xf>
    <xf numFmtId="41" fontId="26" fillId="2" borderId="8" xfId="6" applyFont="1" applyFill="1" applyBorder="1" applyAlignment="1">
      <alignment horizontal="center" vertical="center" shrinkToFit="1"/>
    </xf>
    <xf numFmtId="0" fontId="24" fillId="0" borderId="1" xfId="1" applyFont="1" applyFill="1" applyBorder="1" applyAlignment="1">
      <alignment horizontal="center" vertical="center"/>
    </xf>
    <xf numFmtId="41" fontId="26" fillId="0" borderId="2" xfId="5" applyFont="1" applyFill="1" applyBorder="1" applyAlignment="1">
      <alignment horizontal="center" vertical="center" shrinkToFit="1"/>
    </xf>
    <xf numFmtId="41" fontId="26" fillId="0" borderId="17" xfId="5" applyFont="1" applyFill="1" applyBorder="1" applyAlignment="1">
      <alignment horizontal="center" vertical="center" shrinkToFit="1"/>
    </xf>
    <xf numFmtId="41" fontId="26" fillId="0" borderId="9" xfId="5" applyFont="1" applyFill="1" applyBorder="1" applyAlignment="1">
      <alignment horizontal="center" vertical="center" shrinkToFit="1"/>
    </xf>
    <xf numFmtId="41" fontId="24" fillId="0" borderId="1" xfId="3" applyFont="1" applyFill="1" applyBorder="1" applyAlignment="1">
      <alignment vertical="center" shrinkToFit="1"/>
    </xf>
    <xf numFmtId="41" fontId="24" fillId="0" borderId="2" xfId="3" applyFont="1" applyFill="1" applyBorder="1" applyAlignment="1">
      <alignment vertical="center" shrinkToFit="1"/>
    </xf>
    <xf numFmtId="10" fontId="19" fillId="0" borderId="2" xfId="1" applyNumberFormat="1" applyFont="1" applyFill="1" applyBorder="1" applyAlignment="1">
      <alignment vertical="center" shrinkToFit="1"/>
    </xf>
    <xf numFmtId="10" fontId="19" fillId="0" borderId="9" xfId="1" applyNumberFormat="1" applyFont="1" applyFill="1" applyBorder="1" applyAlignment="1">
      <alignment vertical="center" shrinkToFit="1"/>
    </xf>
    <xf numFmtId="0" fontId="24" fillId="0" borderId="3" xfId="1" applyFont="1" applyFill="1" applyBorder="1" applyAlignment="1">
      <alignment horizontal="center" vertical="center"/>
    </xf>
    <xf numFmtId="41" fontId="26" fillId="0" borderId="4" xfId="5" applyFont="1" applyFill="1" applyBorder="1" applyAlignment="1">
      <alignment horizontal="center" vertical="center" shrinkToFit="1"/>
    </xf>
    <xf numFmtId="41" fontId="26" fillId="0" borderId="18" xfId="5" applyFont="1" applyFill="1" applyBorder="1" applyAlignment="1">
      <alignment horizontal="center" vertical="center" shrinkToFit="1"/>
    </xf>
    <xf numFmtId="41" fontId="26" fillId="0" borderId="5" xfId="5" applyFont="1" applyFill="1" applyBorder="1" applyAlignment="1">
      <alignment horizontal="center" vertical="center" shrinkToFit="1"/>
    </xf>
    <xf numFmtId="41" fontId="24" fillId="0" borderId="3" xfId="3" applyFont="1" applyFill="1" applyBorder="1" applyAlignment="1">
      <alignment vertical="center" shrinkToFit="1"/>
    </xf>
    <xf numFmtId="41" fontId="24" fillId="0" borderId="4" xfId="3" applyFont="1" applyFill="1" applyBorder="1" applyAlignment="1">
      <alignment vertical="center" shrinkToFit="1"/>
    </xf>
    <xf numFmtId="10" fontId="19" fillId="0" borderId="4" xfId="1" applyNumberFormat="1" applyFont="1" applyFill="1" applyBorder="1" applyAlignment="1">
      <alignment vertical="center" shrinkToFit="1"/>
    </xf>
    <xf numFmtId="10" fontId="19" fillId="0" borderId="5" xfId="1" applyNumberFormat="1" applyFont="1" applyFill="1" applyBorder="1" applyAlignment="1">
      <alignment vertical="center" shrinkToFit="1"/>
    </xf>
    <xf numFmtId="0" fontId="24" fillId="0" borderId="6" xfId="1" applyFont="1" applyFill="1" applyBorder="1" applyAlignment="1">
      <alignment horizontal="center" vertical="center"/>
    </xf>
    <xf numFmtId="41" fontId="26" fillId="0" borderId="7" xfId="5" applyFont="1" applyFill="1" applyBorder="1" applyAlignment="1">
      <alignment horizontal="center" vertical="center" shrinkToFit="1"/>
    </xf>
    <xf numFmtId="41" fontId="26" fillId="0" borderId="19" xfId="5" applyFont="1" applyFill="1" applyBorder="1" applyAlignment="1">
      <alignment horizontal="center" vertical="center" shrinkToFit="1"/>
    </xf>
    <xf numFmtId="41" fontId="26" fillId="0" borderId="8" xfId="5" applyFont="1" applyFill="1" applyBorder="1" applyAlignment="1">
      <alignment horizontal="center" vertical="center" shrinkToFit="1"/>
    </xf>
    <xf numFmtId="41" fontId="24" fillId="0" borderId="6" xfId="3" applyFont="1" applyFill="1" applyBorder="1" applyAlignment="1">
      <alignment vertical="center" shrinkToFit="1"/>
    </xf>
    <xf numFmtId="41" fontId="24" fillId="0" borderId="7" xfId="3" applyFont="1" applyFill="1" applyBorder="1" applyAlignment="1">
      <alignment vertical="center" shrinkToFit="1"/>
    </xf>
    <xf numFmtId="10" fontId="19" fillId="0" borderId="7" xfId="1" applyNumberFormat="1" applyFont="1" applyFill="1" applyBorder="1" applyAlignment="1">
      <alignment vertical="center" shrinkToFit="1"/>
    </xf>
    <xf numFmtId="10" fontId="19" fillId="0" borderId="8" xfId="1" applyNumberFormat="1" applyFont="1" applyFill="1" applyBorder="1" applyAlignment="1">
      <alignment vertical="center" shrinkToFit="1"/>
    </xf>
    <xf numFmtId="0" fontId="19" fillId="2" borderId="11" xfId="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center" vertical="center"/>
    </xf>
    <xf numFmtId="41" fontId="26" fillId="2" borderId="32" xfId="5" applyFont="1" applyFill="1" applyBorder="1" applyAlignment="1">
      <alignment horizontal="center" vertical="center" shrinkToFit="1"/>
    </xf>
    <xf numFmtId="0" fontId="42" fillId="2" borderId="3" xfId="1" applyFont="1" applyFill="1" applyBorder="1" applyAlignment="1">
      <alignment horizontal="center" vertical="center"/>
    </xf>
    <xf numFmtId="41" fontId="42" fillId="0" borderId="4" xfId="3" applyFont="1" applyFill="1" applyBorder="1" applyAlignment="1">
      <alignment horizontal="center" vertical="center" shrinkToFit="1"/>
    </xf>
    <xf numFmtId="176" fontId="42" fillId="0" borderId="4" xfId="4" applyNumberFormat="1" applyFont="1" applyFill="1" applyBorder="1" applyAlignment="1">
      <alignment vertical="center" shrinkToFit="1"/>
    </xf>
    <xf numFmtId="0" fontId="42" fillId="2" borderId="6" xfId="1" applyFont="1" applyFill="1" applyBorder="1" applyAlignment="1">
      <alignment horizontal="center" vertical="center"/>
    </xf>
    <xf numFmtId="176" fontId="42" fillId="0" borderId="7" xfId="4" applyNumberFormat="1" applyFont="1" applyFill="1" applyBorder="1" applyAlignment="1">
      <alignment vertical="center" shrinkToFit="1"/>
    </xf>
    <xf numFmtId="41" fontId="42" fillId="0" borderId="4" xfId="3" applyFont="1" applyFill="1" applyBorder="1" applyAlignment="1">
      <alignment vertical="center" shrinkToFit="1"/>
    </xf>
    <xf numFmtId="41" fontId="43" fillId="0" borderId="7" xfId="4" applyFont="1" applyFill="1" applyBorder="1" applyAlignment="1">
      <alignment horizontal="center" vertical="center" shrinkToFit="1"/>
    </xf>
    <xf numFmtId="9" fontId="26" fillId="0" borderId="2" xfId="8" applyFont="1" applyFill="1" applyBorder="1" applyAlignment="1">
      <alignment horizontal="center" vertical="center" shrinkToFit="1"/>
    </xf>
    <xf numFmtId="176" fontId="19" fillId="0" borderId="2" xfId="4" applyNumberFormat="1" applyFont="1" applyFill="1" applyBorder="1" applyAlignment="1">
      <alignment vertical="center" shrinkToFit="1"/>
    </xf>
    <xf numFmtId="10" fontId="19" fillId="2" borderId="2" xfId="1" applyNumberFormat="1" applyFont="1" applyFill="1" applyBorder="1" applyAlignment="1">
      <alignment vertical="center" shrinkToFit="1"/>
    </xf>
    <xf numFmtId="10" fontId="19" fillId="2" borderId="9" xfId="1" applyNumberFormat="1" applyFont="1" applyFill="1" applyBorder="1" applyAlignment="1">
      <alignment vertical="center" shrinkToFit="1"/>
    </xf>
    <xf numFmtId="9" fontId="26" fillId="0" borderId="4" xfId="8" applyFont="1" applyFill="1" applyBorder="1" applyAlignment="1">
      <alignment horizontal="center" vertical="center" shrinkToFit="1"/>
    </xf>
    <xf numFmtId="176" fontId="19" fillId="0" borderId="4" xfId="4" applyNumberFormat="1" applyFont="1" applyFill="1" applyBorder="1" applyAlignment="1">
      <alignment vertical="center" shrinkToFit="1"/>
    </xf>
    <xf numFmtId="9" fontId="26" fillId="0" borderId="7" xfId="8" applyFont="1" applyFill="1" applyBorder="1" applyAlignment="1">
      <alignment horizontal="center" vertical="center" shrinkToFit="1"/>
    </xf>
    <xf numFmtId="176" fontId="19" fillId="0" borderId="7" xfId="4" applyNumberFormat="1" applyFont="1" applyFill="1" applyBorder="1" applyAlignment="1">
      <alignment vertical="center" shrinkToFit="1"/>
    </xf>
    <xf numFmtId="41" fontId="42" fillId="2" borderId="1" xfId="7" applyFont="1" applyFill="1" applyBorder="1" applyAlignment="1">
      <alignment horizontal="center" vertical="center"/>
    </xf>
    <xf numFmtId="41" fontId="44" fillId="0" borderId="2" xfId="7" applyFont="1" applyBorder="1">
      <alignment vertical="center"/>
    </xf>
    <xf numFmtId="41" fontId="42" fillId="0" borderId="2" xfId="7" applyFont="1" applyFill="1" applyBorder="1" applyAlignment="1">
      <alignment vertical="center" shrinkToFit="1"/>
    </xf>
    <xf numFmtId="41" fontId="44" fillId="0" borderId="2" xfId="7" applyFont="1" applyFill="1" applyBorder="1">
      <alignment vertical="center"/>
    </xf>
    <xf numFmtId="41" fontId="42" fillId="0" borderId="2" xfId="7" applyFont="1" applyFill="1" applyBorder="1">
      <alignment vertical="center"/>
    </xf>
    <xf numFmtId="41" fontId="42" fillId="2" borderId="2" xfId="7" applyFont="1" applyFill="1" applyBorder="1" applyAlignment="1">
      <alignment vertical="center" shrinkToFit="1"/>
    </xf>
    <xf numFmtId="10" fontId="42" fillId="2" borderId="2" xfId="7" applyNumberFormat="1" applyFont="1" applyFill="1" applyBorder="1" applyAlignment="1">
      <alignment vertical="center" shrinkToFit="1"/>
    </xf>
    <xf numFmtId="10" fontId="42" fillId="2" borderId="9" xfId="7" applyNumberFormat="1" applyFont="1" applyFill="1" applyBorder="1" applyAlignment="1">
      <alignment vertical="center" shrinkToFit="1"/>
    </xf>
    <xf numFmtId="41" fontId="42" fillId="2" borderId="3" xfId="7" applyFont="1" applyFill="1" applyBorder="1" applyAlignment="1">
      <alignment horizontal="center" vertical="center"/>
    </xf>
    <xf numFmtId="41" fontId="44" fillId="0" borderId="4" xfId="7" applyFont="1" applyBorder="1">
      <alignment vertical="center"/>
    </xf>
    <xf numFmtId="41" fontId="42" fillId="0" borderId="4" xfId="7" applyFont="1" applyFill="1" applyBorder="1" applyAlignment="1">
      <alignment vertical="center" shrinkToFit="1"/>
    </xf>
    <xf numFmtId="41" fontId="44" fillId="0" borderId="4" xfId="7" applyFont="1" applyFill="1" applyBorder="1">
      <alignment vertical="center"/>
    </xf>
    <xf numFmtId="41" fontId="42" fillId="0" borderId="4" xfId="7" applyFont="1" applyFill="1" applyBorder="1">
      <alignment vertical="center"/>
    </xf>
    <xf numFmtId="41" fontId="42" fillId="2" borderId="4" xfId="7" applyFont="1" applyFill="1" applyBorder="1" applyAlignment="1">
      <alignment vertical="center" shrinkToFit="1"/>
    </xf>
    <xf numFmtId="10" fontId="42" fillId="2" borderId="4" xfId="7" applyNumberFormat="1" applyFont="1" applyFill="1" applyBorder="1" applyAlignment="1">
      <alignment vertical="center" shrinkToFit="1"/>
    </xf>
    <xf numFmtId="10" fontId="42" fillId="2" borderId="5" xfId="7" applyNumberFormat="1" applyFont="1" applyFill="1" applyBorder="1" applyAlignment="1">
      <alignment vertical="center" shrinkToFit="1"/>
    </xf>
    <xf numFmtId="41" fontId="42" fillId="2" borderId="6" xfId="7" applyFont="1" applyFill="1" applyBorder="1" applyAlignment="1">
      <alignment horizontal="center" vertical="center"/>
    </xf>
    <xf numFmtId="41" fontId="44" fillId="0" borderId="7" xfId="7" applyFont="1" applyBorder="1">
      <alignment vertical="center"/>
    </xf>
    <xf numFmtId="41" fontId="42" fillId="0" borderId="7" xfId="7" applyFont="1" applyFill="1" applyBorder="1" applyAlignment="1">
      <alignment vertical="center" shrinkToFit="1"/>
    </xf>
    <xf numFmtId="41" fontId="42" fillId="2" borderId="7" xfId="7" applyFont="1" applyFill="1" applyBorder="1" applyAlignment="1">
      <alignment vertical="center" shrinkToFit="1"/>
    </xf>
    <xf numFmtId="10" fontId="42" fillId="2" borderId="7" xfId="7" applyNumberFormat="1" applyFont="1" applyFill="1" applyBorder="1" applyAlignment="1">
      <alignment vertical="center" shrinkToFit="1"/>
    </xf>
    <xf numFmtId="10" fontId="42" fillId="2" borderId="8" xfId="7" applyNumberFormat="1" applyFont="1" applyFill="1" applyBorder="1" applyAlignment="1">
      <alignment vertical="center" shrinkToFit="1"/>
    </xf>
    <xf numFmtId="41" fontId="19" fillId="0" borderId="2" xfId="4" applyNumberFormat="1" applyFont="1" applyFill="1" applyBorder="1" applyAlignment="1">
      <alignment vertical="center" shrinkToFit="1"/>
    </xf>
    <xf numFmtId="41" fontId="19" fillId="0" borderId="4" xfId="4" applyNumberFormat="1" applyFont="1" applyFill="1" applyBorder="1" applyAlignment="1">
      <alignment vertical="center" shrinkToFit="1"/>
    </xf>
    <xf numFmtId="41" fontId="19" fillId="0" borderId="7" xfId="4" applyNumberFormat="1" applyFont="1" applyFill="1" applyBorder="1" applyAlignment="1">
      <alignment vertical="center" shrinkToFit="1"/>
    </xf>
    <xf numFmtId="41" fontId="19" fillId="0" borderId="4" xfId="3" applyFont="1" applyFill="1" applyBorder="1" applyAlignment="1">
      <alignment vertical="center" shrinkToFit="1"/>
    </xf>
    <xf numFmtId="41" fontId="26" fillId="0" borderId="4" xfId="4" applyFont="1" applyFill="1" applyBorder="1" applyAlignment="1">
      <alignment horizontal="center" vertical="center" shrinkToFit="1"/>
    </xf>
    <xf numFmtId="41" fontId="19" fillId="0" borderId="4" xfId="4" applyFont="1" applyFill="1" applyBorder="1" applyAlignment="1">
      <alignment horizontal="center" vertical="center" shrinkToFit="1"/>
    </xf>
    <xf numFmtId="9" fontId="24" fillId="3" borderId="25" xfId="4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9" fontId="24" fillId="3" borderId="25" xfId="8" applyFont="1" applyFill="1" applyBorder="1" applyAlignment="1">
      <alignment horizontal="center" vertical="center" shrinkToFit="1"/>
    </xf>
    <xf numFmtId="0" fontId="15" fillId="2" borderId="28" xfId="1" applyFont="1" applyFill="1" applyBorder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41" fontId="44" fillId="2" borderId="2" xfId="7" applyFont="1" applyFill="1" applyBorder="1">
      <alignment vertical="center"/>
    </xf>
    <xf numFmtId="41" fontId="42" fillId="2" borderId="2" xfId="7" applyFont="1" applyFill="1" applyBorder="1">
      <alignment vertical="center"/>
    </xf>
    <xf numFmtId="41" fontId="44" fillId="2" borderId="4" xfId="7" applyFont="1" applyFill="1" applyBorder="1">
      <alignment vertical="center"/>
    </xf>
    <xf numFmtId="41" fontId="42" fillId="2" borderId="4" xfId="7" applyFont="1" applyFill="1" applyBorder="1">
      <alignment vertical="center"/>
    </xf>
    <xf numFmtId="41" fontId="44" fillId="2" borderId="7" xfId="7" applyFont="1" applyFill="1" applyBorder="1">
      <alignment vertical="center"/>
    </xf>
    <xf numFmtId="41" fontId="42" fillId="2" borderId="7" xfId="7" applyFont="1" applyFill="1" applyBorder="1">
      <alignment vertical="center"/>
    </xf>
    <xf numFmtId="176" fontId="19" fillId="2" borderId="7" xfId="4" applyNumberFormat="1" applyFont="1" applyFill="1" applyBorder="1" applyAlignment="1">
      <alignment vertical="center" shrinkToFit="1"/>
    </xf>
    <xf numFmtId="41" fontId="19" fillId="2" borderId="7" xfId="4" applyFont="1" applyFill="1" applyBorder="1" applyAlignment="1">
      <alignment horizontal="center" vertical="center" shrinkToFit="1"/>
    </xf>
    <xf numFmtId="0" fontId="19" fillId="2" borderId="6" xfId="1" applyFont="1" applyFill="1" applyBorder="1" applyAlignment="1">
      <alignment horizontal="center" vertical="center"/>
    </xf>
    <xf numFmtId="0" fontId="23" fillId="3" borderId="0" xfId="1" applyFont="1" applyFill="1" applyAlignment="1">
      <alignment horizontal="center" vertical="center"/>
    </xf>
    <xf numFmtId="0" fontId="19" fillId="2" borderId="1" xfId="1" applyFont="1" applyFill="1" applyBorder="1" applyAlignment="1">
      <alignment horizontal="center" vertical="center"/>
    </xf>
    <xf numFmtId="0" fontId="19" fillId="2" borderId="6" xfId="1" applyFont="1" applyFill="1" applyBorder="1" applyAlignment="1">
      <alignment horizontal="center" vertical="center"/>
    </xf>
    <xf numFmtId="0" fontId="18" fillId="0" borderId="10" xfId="1" applyFont="1" applyBorder="1" applyAlignment="1">
      <alignment horizontal="center" vertical="center"/>
    </xf>
    <xf numFmtId="0" fontId="38" fillId="2" borderId="2" xfId="1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15" fillId="2" borderId="1" xfId="1" applyFont="1" applyFill="1" applyBorder="1" applyAlignment="1">
      <alignment horizontal="center" vertical="center"/>
    </xf>
    <xf numFmtId="0" fontId="15" fillId="2" borderId="6" xfId="1" applyFont="1" applyFill="1" applyBorder="1" applyAlignment="1">
      <alignment horizontal="center" vertical="center"/>
    </xf>
    <xf numFmtId="0" fontId="33" fillId="2" borderId="27" xfId="0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1" fillId="2" borderId="27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0" fontId="24" fillId="2" borderId="6" xfId="1" applyFont="1" applyFill="1" applyBorder="1" applyAlignment="1">
      <alignment horizontal="center" vertical="center"/>
    </xf>
    <xf numFmtId="41" fontId="16" fillId="0" borderId="0" xfId="5" applyFont="1" applyFill="1" applyBorder="1" applyAlignment="1">
      <alignment horizontal="left" vertical="center" shrinkToFit="1"/>
    </xf>
    <xf numFmtId="0" fontId="24" fillId="2" borderId="2" xfId="1" applyFont="1" applyFill="1" applyBorder="1" applyAlignment="1">
      <alignment horizontal="center" vertical="center"/>
    </xf>
    <xf numFmtId="0" fontId="24" fillId="2" borderId="17" xfId="1" applyFont="1" applyFill="1" applyBorder="1" applyAlignment="1">
      <alignment horizontal="center" vertical="center"/>
    </xf>
    <xf numFmtId="0" fontId="24" fillId="2" borderId="9" xfId="1" applyFont="1" applyFill="1" applyBorder="1" applyAlignment="1">
      <alignment horizontal="center" vertical="center"/>
    </xf>
    <xf numFmtId="0" fontId="24" fillId="2" borderId="37" xfId="1" applyFont="1" applyFill="1" applyBorder="1" applyAlignment="1">
      <alignment horizontal="center" vertical="center"/>
    </xf>
    <xf numFmtId="0" fontId="24" fillId="2" borderId="44" xfId="1" applyFont="1" applyFill="1" applyBorder="1" applyAlignment="1">
      <alignment horizontal="center" vertical="center"/>
    </xf>
    <xf numFmtId="0" fontId="24" fillId="2" borderId="38" xfId="1" applyFont="1" applyFill="1" applyBorder="1" applyAlignment="1">
      <alignment horizontal="center" vertical="center"/>
    </xf>
    <xf numFmtId="0" fontId="32" fillId="2" borderId="17" xfId="1" applyFont="1" applyFill="1" applyBorder="1" applyAlignment="1">
      <alignment horizontal="center" vertical="center"/>
    </xf>
    <xf numFmtId="0" fontId="32" fillId="2" borderId="37" xfId="1" applyFont="1" applyFill="1" applyBorder="1" applyAlignment="1">
      <alignment horizontal="center" vertical="center"/>
    </xf>
    <xf numFmtId="0" fontId="32" fillId="2" borderId="44" xfId="1" applyFont="1" applyFill="1" applyBorder="1" applyAlignment="1">
      <alignment horizontal="center" vertical="center"/>
    </xf>
    <xf numFmtId="0" fontId="32" fillId="2" borderId="38" xfId="1" applyFont="1" applyFill="1" applyBorder="1" applyAlignment="1">
      <alignment horizontal="center" vertical="center"/>
    </xf>
    <xf numFmtId="0" fontId="15" fillId="2" borderId="21" xfId="1" applyFont="1" applyFill="1" applyBorder="1" applyAlignment="1">
      <alignment horizontal="center" vertical="center"/>
    </xf>
    <xf numFmtId="0" fontId="23" fillId="2" borderId="40" xfId="1" applyFont="1" applyFill="1" applyBorder="1" applyAlignment="1">
      <alignment horizontal="center" vertical="center"/>
    </xf>
    <xf numFmtId="0" fontId="23" fillId="2" borderId="41" xfId="1" applyFont="1" applyFill="1" applyBorder="1" applyAlignment="1">
      <alignment horizontal="center" vertical="center"/>
    </xf>
    <xf numFmtId="0" fontId="23" fillId="2" borderId="42" xfId="1" applyFont="1" applyFill="1" applyBorder="1" applyAlignment="1">
      <alignment horizontal="center" vertical="center"/>
    </xf>
    <xf numFmtId="0" fontId="32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1" xfId="1" applyFont="1" applyFill="1" applyBorder="1" applyAlignment="1">
      <alignment horizontal="center" vertical="center"/>
    </xf>
    <xf numFmtId="0" fontId="25" fillId="0" borderId="40" xfId="1" applyFont="1" applyBorder="1" applyAlignment="1">
      <alignment horizontal="center" vertical="center"/>
    </xf>
    <xf numFmtId="0" fontId="25" fillId="0" borderId="41" xfId="1" applyFont="1" applyBorder="1" applyAlignment="1">
      <alignment horizontal="center" vertical="center"/>
    </xf>
    <xf numFmtId="0" fontId="25" fillId="0" borderId="42" xfId="1" applyFont="1" applyBorder="1" applyAlignment="1">
      <alignment horizontal="center" vertical="center"/>
    </xf>
    <xf numFmtId="0" fontId="17" fillId="2" borderId="1" xfId="1" applyFont="1" applyFill="1" applyBorder="1" applyAlignment="1">
      <alignment horizontal="center" vertical="center"/>
    </xf>
    <xf numFmtId="0" fontId="28" fillId="3" borderId="40" xfId="1" applyFont="1" applyFill="1" applyBorder="1" applyAlignment="1">
      <alignment horizontal="center" vertical="center"/>
    </xf>
    <xf numFmtId="0" fontId="28" fillId="3" borderId="41" xfId="1" applyFont="1" applyFill="1" applyBorder="1" applyAlignment="1">
      <alignment horizontal="center" vertical="center"/>
    </xf>
    <xf numFmtId="0" fontId="32" fillId="2" borderId="9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/>
    </xf>
    <xf numFmtId="0" fontId="15" fillId="2" borderId="4" xfId="1" applyFont="1" applyFill="1" applyBorder="1" applyAlignment="1">
      <alignment horizontal="center" vertical="center" wrapText="1"/>
    </xf>
    <xf numFmtId="0" fontId="15" fillId="2" borderId="5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41" fontId="32" fillId="3" borderId="4" xfId="3" applyFont="1" applyFill="1" applyBorder="1" applyAlignment="1">
      <alignment vertical="center" shrinkToFit="1"/>
    </xf>
    <xf numFmtId="41" fontId="32" fillId="3" borderId="5" xfId="3" applyFont="1" applyFill="1" applyBorder="1" applyAlignment="1">
      <alignment vertical="center" shrinkToFit="1"/>
    </xf>
    <xf numFmtId="41" fontId="26" fillId="0" borderId="5" xfId="4" applyFont="1" applyFill="1" applyBorder="1" applyAlignment="1">
      <alignment horizontal="center" vertical="center" shrinkToFit="1"/>
    </xf>
    <xf numFmtId="41" fontId="19" fillId="0" borderId="5" xfId="4" applyFont="1" applyFill="1" applyBorder="1" applyAlignment="1">
      <alignment horizontal="center" vertical="center" shrinkToFit="1"/>
    </xf>
    <xf numFmtId="41" fontId="19" fillId="2" borderId="8" xfId="4" applyFont="1" applyFill="1" applyBorder="1" applyAlignment="1">
      <alignment horizontal="center" vertical="center" shrinkToFit="1"/>
    </xf>
    <xf numFmtId="41" fontId="19" fillId="0" borderId="5" xfId="3" applyFont="1" applyFill="1" applyBorder="1" applyAlignment="1">
      <alignment vertical="center" shrinkToFit="1"/>
    </xf>
    <xf numFmtId="41" fontId="19" fillId="2" borderId="8" xfId="3" applyFont="1" applyFill="1" applyBorder="1" applyAlignment="1">
      <alignment vertical="center" shrinkToFit="1"/>
    </xf>
    <xf numFmtId="0" fontId="25" fillId="4" borderId="46" xfId="1" applyFont="1" applyFill="1" applyBorder="1" applyAlignment="1">
      <alignment horizontal="center" vertical="center"/>
    </xf>
    <xf numFmtId="0" fontId="25" fillId="4" borderId="0" xfId="1" applyFont="1" applyFill="1" applyBorder="1" applyAlignment="1">
      <alignment horizontal="center" vertical="center"/>
    </xf>
    <xf numFmtId="0" fontId="15" fillId="2" borderId="3" xfId="1" applyFont="1" applyFill="1" applyBorder="1" applyAlignment="1">
      <alignment horizontal="center" vertical="center"/>
    </xf>
    <xf numFmtId="0" fontId="24" fillId="3" borderId="3" xfId="1" applyFont="1" applyFill="1" applyBorder="1" applyAlignment="1">
      <alignment horizontal="center" vertical="center"/>
    </xf>
    <xf numFmtId="41" fontId="24" fillId="3" borderId="4" xfId="3" applyFont="1" applyFill="1" applyBorder="1" applyAlignment="1">
      <alignment vertical="center" shrinkToFit="1"/>
    </xf>
    <xf numFmtId="41" fontId="24" fillId="3" borderId="5" xfId="3" applyFont="1" applyFill="1" applyBorder="1" applyAlignment="1">
      <alignment vertical="center" shrinkToFit="1"/>
    </xf>
    <xf numFmtId="41" fontId="43" fillId="0" borderId="5" xfId="4" applyFont="1" applyFill="1" applyBorder="1" applyAlignment="1">
      <alignment horizontal="center" vertical="center" shrinkToFit="1"/>
    </xf>
    <xf numFmtId="41" fontId="42" fillId="0" borderId="5" xfId="4" applyFont="1" applyFill="1" applyBorder="1" applyAlignment="1">
      <alignment horizontal="center" vertical="center" shrinkToFit="1"/>
    </xf>
    <xf numFmtId="41" fontId="43" fillId="0" borderId="8" xfId="4" applyFont="1" applyFill="1" applyBorder="1" applyAlignment="1">
      <alignment horizontal="center" vertical="center" shrinkToFit="1"/>
    </xf>
    <xf numFmtId="41" fontId="42" fillId="0" borderId="5" xfId="3" applyFont="1" applyFill="1" applyBorder="1" applyAlignment="1">
      <alignment horizontal="center" vertical="center" shrinkToFit="1"/>
    </xf>
  </cellXfs>
  <cellStyles count="26">
    <cellStyle name="백분율" xfId="8" builtinId="5"/>
    <cellStyle name="쉼표 [0]" xfId="7" builtinId="6"/>
    <cellStyle name="쉼표 [0] 2" xfId="3"/>
    <cellStyle name="쉼표 [0] 2 2" xfId="5"/>
    <cellStyle name="쉼표 [0] 2 2 2" xfId="11"/>
    <cellStyle name="쉼표 [0] 2 2 2 2" xfId="21"/>
    <cellStyle name="쉼표 [0] 2 2 3" xfId="16"/>
    <cellStyle name="쉼표 [0] 2 3" xfId="9"/>
    <cellStyle name="쉼표 [0] 2 3 2" xfId="19"/>
    <cellStyle name="쉼표 [0] 2 4" xfId="14"/>
    <cellStyle name="쉼표 [0] 3" xfId="4"/>
    <cellStyle name="쉼표 [0] 3 2" xfId="6"/>
    <cellStyle name="쉼표 [0] 3 2 2" xfId="12"/>
    <cellStyle name="쉼표 [0] 3 2 2 2" xfId="22"/>
    <cellStyle name="쉼표 [0] 3 2 3" xfId="17"/>
    <cellStyle name="쉼표 [0] 3 3" xfId="10"/>
    <cellStyle name="쉼표 [0] 3 3 2" xfId="20"/>
    <cellStyle name="쉼표 [0] 3 4" xfId="15"/>
    <cellStyle name="쉼표 [0] 4" xfId="13"/>
    <cellStyle name="쉼표 [0] 4 2" xfId="23"/>
    <cellStyle name="쉼표 [0] 5" xfId="18"/>
    <cellStyle name="쉼표 [0] 6" xfId="25"/>
    <cellStyle name="표준" xfId="0" builtinId="0"/>
    <cellStyle name="표준 2" xfId="2"/>
    <cellStyle name="표준 3" xfId="1"/>
    <cellStyle name="표준 4" xfId="24"/>
  </cellStyles>
  <dxfs count="0"/>
  <tableStyles count="0" defaultTableStyle="TableStyleMedium2" defaultPivotStyle="PivotStyleLight16"/>
  <colors>
    <mruColors>
      <color rgb="FFFF99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에너지 사용량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5.8073064849674665E-2"/>
          <c:y val="8.302347417840375E-2"/>
          <c:w val="0.92740510864758652"/>
          <c:h val="0.74862282355550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'공원(전체)'!$C$7:$C$18</c:f>
              <c:numCache>
                <c:formatCode>_-* #,##0.00_-;\-* #,##0.00_-;_-* "-"_-;_-@_-</c:formatCode>
                <c:ptCount val="12"/>
                <c:pt idx="0">
                  <c:v>26.94</c:v>
                </c:pt>
                <c:pt idx="1">
                  <c:v>23.84</c:v>
                </c:pt>
                <c:pt idx="2">
                  <c:v>18.16</c:v>
                </c:pt>
                <c:pt idx="3">
                  <c:v>16.149999999999999</c:v>
                </c:pt>
                <c:pt idx="4">
                  <c:v>13.55</c:v>
                </c:pt>
                <c:pt idx="5">
                  <c:v>14.29</c:v>
                </c:pt>
                <c:pt idx="6">
                  <c:v>15.51</c:v>
                </c:pt>
                <c:pt idx="7">
                  <c:v>17.27</c:v>
                </c:pt>
                <c:pt idx="8">
                  <c:v>18.47</c:v>
                </c:pt>
                <c:pt idx="9">
                  <c:v>20.62</c:v>
                </c:pt>
                <c:pt idx="10">
                  <c:v>24.169999999999998</c:v>
                </c:pt>
                <c:pt idx="11">
                  <c:v>24.13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D2-4141-89E7-B5E649687A17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'공원(전체)'!$F$7:$F$18</c:f>
              <c:numCache>
                <c:formatCode>_-* #,##0.00_-;\-* #,##0.00_-;_-* "-"_-;_-@_-</c:formatCode>
                <c:ptCount val="12"/>
                <c:pt idx="0">
                  <c:v>29.54</c:v>
                </c:pt>
                <c:pt idx="1">
                  <c:v>27.740000000000002</c:v>
                </c:pt>
                <c:pt idx="2">
                  <c:v>21.92</c:v>
                </c:pt>
                <c:pt idx="3">
                  <c:v>18.75</c:v>
                </c:pt>
                <c:pt idx="4">
                  <c:v>15.52</c:v>
                </c:pt>
                <c:pt idx="5">
                  <c:v>15.940000000000001</c:v>
                </c:pt>
                <c:pt idx="6">
                  <c:v>18.940000000000001</c:v>
                </c:pt>
                <c:pt idx="7">
                  <c:v>20.61</c:v>
                </c:pt>
                <c:pt idx="8">
                  <c:v>19.099999999999998</c:v>
                </c:pt>
                <c:pt idx="9">
                  <c:v>19.200000000000003</c:v>
                </c:pt>
                <c:pt idx="10">
                  <c:v>22.86</c:v>
                </c:pt>
                <c:pt idx="11">
                  <c:v>30.2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7D2-4141-89E7-B5E649687A1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10"/>
        </c:scaling>
        <c:delete val="1"/>
        <c:axPos val="l"/>
        <c:numFmt formatCode="_-* #,##0.00_-;\-* #,##0.00_-;_-* &quot;-&quot;_-;_-@_-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공원 사용요금 비교차트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'공원(전체)'!$B$4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'공원(전체)'!$D$7:$D$18</c:f>
              <c:numCache>
                <c:formatCode>_(* #,##0_);_(* \(#,##0\);_(* "-"_);_(@_)</c:formatCode>
                <c:ptCount val="12"/>
                <c:pt idx="0">
                  <c:v>10954590</c:v>
                </c:pt>
                <c:pt idx="1">
                  <c:v>9146400</c:v>
                </c:pt>
                <c:pt idx="2">
                  <c:v>8586960</c:v>
                </c:pt>
                <c:pt idx="3">
                  <c:v>8161420</c:v>
                </c:pt>
                <c:pt idx="4">
                  <c:v>7890780</c:v>
                </c:pt>
                <c:pt idx="5">
                  <c:v>8199800</c:v>
                </c:pt>
                <c:pt idx="6">
                  <c:v>10299390</c:v>
                </c:pt>
                <c:pt idx="7">
                  <c:v>11740740</c:v>
                </c:pt>
                <c:pt idx="8">
                  <c:v>9723260</c:v>
                </c:pt>
                <c:pt idx="9">
                  <c:v>10393740</c:v>
                </c:pt>
                <c:pt idx="10">
                  <c:v>11823000</c:v>
                </c:pt>
                <c:pt idx="11">
                  <c:v>12362200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8B-405C-9CF3-8C386ED0B7EA}"/>
            </c:ext>
          </c:extLst>
        </c:ser>
        <c:ser>
          <c:idx val="1"/>
          <c:order val="1"/>
          <c:tx>
            <c:strRef>
              <c:f>'공원(전체)'!$E$4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'공원(전체)'!$A$7:$A$18</c:f>
              <c:strCache>
                <c:ptCount val="12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  <c:pt idx="5">
                  <c:v>6월</c:v>
                </c:pt>
                <c:pt idx="6">
                  <c:v>7월</c:v>
                </c:pt>
                <c:pt idx="7">
                  <c:v>8월</c:v>
                </c:pt>
                <c:pt idx="8">
                  <c:v>9월</c:v>
                </c:pt>
                <c:pt idx="9">
                  <c:v>10월</c:v>
                </c:pt>
                <c:pt idx="10">
                  <c:v>11월</c:v>
                </c:pt>
                <c:pt idx="11">
                  <c:v>12월</c:v>
                </c:pt>
              </c:strCache>
            </c:strRef>
          </c:cat>
          <c:val>
            <c:numRef>
              <c:f>'공원(전체)'!$G$7:$G$18</c:f>
              <c:numCache>
                <c:formatCode>_(* #,##0_);_(* \(#,##0\);_(* "-"_);_(@_)</c:formatCode>
                <c:ptCount val="12"/>
                <c:pt idx="0">
                  <c:v>20595740</c:v>
                </c:pt>
                <c:pt idx="1">
                  <c:v>19525900</c:v>
                </c:pt>
                <c:pt idx="2">
                  <c:v>14775180</c:v>
                </c:pt>
                <c:pt idx="3">
                  <c:v>12908680</c:v>
                </c:pt>
                <c:pt idx="4">
                  <c:v>11531810</c:v>
                </c:pt>
                <c:pt idx="5">
                  <c:v>12525190</c:v>
                </c:pt>
                <c:pt idx="6">
                  <c:v>15771432</c:v>
                </c:pt>
                <c:pt idx="7">
                  <c:v>16656330</c:v>
                </c:pt>
                <c:pt idx="8">
                  <c:v>14556430</c:v>
                </c:pt>
                <c:pt idx="9">
                  <c:v>15013670</c:v>
                </c:pt>
                <c:pt idx="10">
                  <c:v>19791980</c:v>
                </c:pt>
                <c:pt idx="11">
                  <c:v>24283780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D68B-405C-9CF3-8C386ED0B7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542358120"/>
        <c:axId val="542356152"/>
      </c:barChart>
      <c:catAx>
        <c:axId val="5423581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42356152"/>
        <c:crosses val="autoZero"/>
        <c:auto val="1"/>
        <c:lblAlgn val="ctr"/>
        <c:lblOffset val="100"/>
        <c:noMultiLvlLbl val="0"/>
      </c:catAx>
      <c:valAx>
        <c:axId val="542356152"/>
        <c:scaling>
          <c:orientation val="minMax"/>
          <c:min val="2000000"/>
        </c:scaling>
        <c:delete val="1"/>
        <c:axPos val="l"/>
        <c:numFmt formatCode="_(* #,##0_);_(* \(#,##0\);_(* &quot;-&quot;_);_(@_)" sourceLinked="1"/>
        <c:majorTickMark val="none"/>
        <c:minorTickMark val="none"/>
        <c:tickLblPos val="nextTo"/>
        <c:crossAx val="542358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85724</xdr:colOff>
      <xdr:row>0</xdr:row>
      <xdr:rowOff>9525</xdr:rowOff>
    </xdr:from>
    <xdr:to>
      <xdr:col>23</xdr:col>
      <xdr:colOff>221795</xdr:colOff>
      <xdr:row>12</xdr:row>
      <xdr:rowOff>238125</xdr:rowOff>
    </xdr:to>
    <xdr:graphicFrame macro="">
      <xdr:nvGraphicFramePr>
        <xdr:cNvPr id="2" name="차트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85724</xdr:colOff>
      <xdr:row>14</xdr:row>
      <xdr:rowOff>333376</xdr:rowOff>
    </xdr:from>
    <xdr:to>
      <xdr:col>23</xdr:col>
      <xdr:colOff>209549</xdr:colOff>
      <xdr:row>30</xdr:row>
      <xdr:rowOff>50346</xdr:rowOff>
    </xdr:to>
    <xdr:graphicFrame macro="">
      <xdr:nvGraphicFramePr>
        <xdr:cNvPr id="3" name="차트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5.%20&#50640;&#45320;&#51648;&#44288;&#47532;&#50629;&#47924;(&#49884;&#48124;&#54924;&#44288;)/2019/2019&#45380;&#46020;%20&#50640;&#45320;&#51648;%20&#49324;&#50857;%20&#45804;&#49457;&#47456;%20&#54788;&#54889;&#54032;(&#49884;&#48124;&#54924;&#44288;)-%20&#44032;&#49828;%20&#49688;&#51221;&#51088;&#4730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전년대비 에너지 목표 달성 모니터링"/>
      <sheetName val="2007년 대비 에너지 목표 달성 모니터링 (2)"/>
      <sheetName val="2019년도 에너지 사용 분석 총괄표"/>
      <sheetName val="전년대비 2019년도 월별 절감률(시민회관)"/>
      <sheetName val="2007대비 2019년도 월별 절감률(시민회관) (2)"/>
      <sheetName val="2007- 현재 기본테이터 입력 (시민) "/>
      <sheetName val="2018년도 에너지 사용 분석 총괄표"/>
      <sheetName val="2018년도 월별 절감률(시민회관)"/>
      <sheetName val="07~09대비18년절감율(시민회관)"/>
      <sheetName val="그래프 (시민회관)"/>
      <sheetName val="2017년대비 18년절감율 (공원)"/>
      <sheetName val="2017년대비 18년절감율 (수련관)"/>
    </sheetNames>
    <sheetDataSet>
      <sheetData sheetId="0">
        <row r="4">
          <cell r="E4">
            <v>1113.29</v>
          </cell>
        </row>
        <row r="6">
          <cell r="E6">
            <v>1213.71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Q19"/>
  <sheetViews>
    <sheetView showGridLines="0" zoomScaleNormal="100" workbookViewId="0">
      <selection activeCell="M13" sqref="M13"/>
    </sheetView>
  </sheetViews>
  <sheetFormatPr defaultRowHeight="16.5" x14ac:dyDescent="0.3"/>
  <cols>
    <col min="1" max="1" width="6.625" style="12" customWidth="1"/>
    <col min="2" max="2" width="11.25" style="12" customWidth="1"/>
    <col min="3" max="3" width="18.75" style="12" customWidth="1"/>
    <col min="4" max="4" width="12.625" style="12" customWidth="1"/>
    <col min="5" max="5" width="19.625" style="12" customWidth="1"/>
    <col min="6" max="6" width="14.875" style="12" customWidth="1"/>
    <col min="7" max="7" width="20.75" style="12" customWidth="1"/>
    <col min="8" max="9" width="14.625" style="12" customWidth="1"/>
    <col min="10" max="16" width="9" style="12"/>
    <col min="17" max="17" width="17.125" style="12" customWidth="1"/>
    <col min="18" max="16384" width="9" style="12"/>
  </cols>
  <sheetData>
    <row r="1" spans="1:9" ht="44.25" customHeight="1" x14ac:dyDescent="0.3">
      <c r="A1" s="229" t="s">
        <v>50</v>
      </c>
      <c r="B1" s="229"/>
      <c r="C1" s="229"/>
      <c r="D1" s="229"/>
      <c r="E1" s="229"/>
      <c r="F1" s="229"/>
      <c r="G1" s="229"/>
      <c r="H1" s="229"/>
      <c r="I1" s="229"/>
    </row>
    <row r="2" spans="1:9" ht="30.75" customHeight="1" thickBot="1" x14ac:dyDescent="0.35">
      <c r="A2" s="232" t="s">
        <v>20</v>
      </c>
      <c r="B2" s="232"/>
      <c r="C2" s="13"/>
      <c r="D2" s="13"/>
      <c r="E2" s="13"/>
      <c r="F2" s="13"/>
      <c r="G2" s="13" t="s">
        <v>42</v>
      </c>
      <c r="H2" s="13"/>
      <c r="I2" s="125" t="s">
        <v>45</v>
      </c>
    </row>
    <row r="3" spans="1:9" ht="30" customHeight="1" x14ac:dyDescent="0.3">
      <c r="A3" s="230" t="s">
        <v>1</v>
      </c>
      <c r="B3" s="233" t="s">
        <v>47</v>
      </c>
      <c r="C3" s="233"/>
      <c r="D3" s="233" t="s">
        <v>48</v>
      </c>
      <c r="E3" s="233"/>
      <c r="F3" s="234" t="s">
        <v>36</v>
      </c>
      <c r="G3" s="234"/>
      <c r="H3" s="234"/>
      <c r="I3" s="234"/>
    </row>
    <row r="4" spans="1:9" ht="36.75" customHeight="1" thickBot="1" x14ac:dyDescent="0.35">
      <c r="A4" s="231"/>
      <c r="B4" s="121" t="s">
        <v>19</v>
      </c>
      <c r="C4" s="83" t="s">
        <v>22</v>
      </c>
      <c r="D4" s="121" t="s">
        <v>19</v>
      </c>
      <c r="E4" s="83" t="s">
        <v>22</v>
      </c>
      <c r="F4" s="83" t="s">
        <v>8</v>
      </c>
      <c r="G4" s="83" t="s">
        <v>9</v>
      </c>
      <c r="H4" s="121" t="s">
        <v>10</v>
      </c>
      <c r="I4" s="121" t="s">
        <v>11</v>
      </c>
    </row>
    <row r="5" spans="1:9" ht="40.5" customHeight="1" thickBot="1" x14ac:dyDescent="0.35">
      <c r="A5" s="122" t="s">
        <v>4</v>
      </c>
      <c r="B5" s="123" t="e">
        <f>SUM(B6:B17)</f>
        <v>#REF!</v>
      </c>
      <c r="C5" s="123" t="e">
        <f>SUM(C6:C17)</f>
        <v>#REF!</v>
      </c>
      <c r="D5" s="123">
        <f>SUM(D6:D17)</f>
        <v>2242.29</v>
      </c>
      <c r="E5" s="123">
        <f>SUM(E6:E17)</f>
        <v>1566598602</v>
      </c>
      <c r="F5" s="123" t="e">
        <f>D5-B5</f>
        <v>#REF!</v>
      </c>
      <c r="G5" s="123" t="e">
        <f>E5-C5</f>
        <v>#REF!</v>
      </c>
      <c r="H5" s="124" t="e">
        <f>(D5-B5)/B5</f>
        <v>#REF!</v>
      </c>
      <c r="I5" s="126" t="e">
        <f>(E5-C5)/C5</f>
        <v>#REF!</v>
      </c>
    </row>
    <row r="6" spans="1:9" ht="29.25" customHeight="1" x14ac:dyDescent="0.3">
      <c r="A6" s="106" t="s">
        <v>13</v>
      </c>
      <c r="B6" s="107" t="e">
        <f>월별합계!C7+월별합계!C24</f>
        <v>#REF!</v>
      </c>
      <c r="C6" s="107" t="e">
        <f>월별합계!D7+월별합계!D24</f>
        <v>#REF!</v>
      </c>
      <c r="D6" s="107">
        <f>월별합계!F7+월별합계!F24</f>
        <v>209.53</v>
      </c>
      <c r="E6" s="107">
        <f>월별합계!G7+월별합계!G24</f>
        <v>140068660</v>
      </c>
      <c r="F6" s="108" t="e">
        <f>D6-B6</f>
        <v>#REF!</v>
      </c>
      <c r="G6" s="108" t="e">
        <f>E6-C6</f>
        <v>#REF!</v>
      </c>
      <c r="H6" s="109" t="e">
        <f>(D6-B6)/B6</f>
        <v>#REF!</v>
      </c>
      <c r="I6" s="110" t="e">
        <f>(E6-C6)/C6</f>
        <v>#REF!</v>
      </c>
    </row>
    <row r="7" spans="1:9" ht="29.25" customHeight="1" x14ac:dyDescent="0.3">
      <c r="A7" s="111" t="s">
        <v>14</v>
      </c>
      <c r="B7" s="112" t="e">
        <f>월별합계!C8+월별합계!C25</f>
        <v>#REF!</v>
      </c>
      <c r="C7" s="112" t="e">
        <f>월별합계!D8+월별합계!D25</f>
        <v>#REF!</v>
      </c>
      <c r="D7" s="112">
        <f>월별합계!F8+월별합계!F25</f>
        <v>184.3</v>
      </c>
      <c r="E7" s="112">
        <f>월별합계!G8+월별합계!G25</f>
        <v>124482140</v>
      </c>
      <c r="F7" s="104" t="e">
        <f t="shared" ref="F7:F13" si="0">D7-B7</f>
        <v>#REF!</v>
      </c>
      <c r="G7" s="104" t="e">
        <f t="shared" ref="G7:G13" si="1">E7-C7</f>
        <v>#REF!</v>
      </c>
      <c r="H7" s="113" t="e">
        <f t="shared" ref="H7:H13" si="2">(D7-B7)/B7</f>
        <v>#REF!</v>
      </c>
      <c r="I7" s="114" t="e">
        <f>(E7-C7)/C7</f>
        <v>#REF!</v>
      </c>
    </row>
    <row r="8" spans="1:9" ht="29.25" customHeight="1" x14ac:dyDescent="0.3">
      <c r="A8" s="111" t="s">
        <v>15</v>
      </c>
      <c r="B8" s="112" t="e">
        <f>월별합계!C9+월별합계!C26</f>
        <v>#REF!</v>
      </c>
      <c r="C8" s="112" t="e">
        <f>월별합계!D9+월별합계!D26</f>
        <v>#REF!</v>
      </c>
      <c r="D8" s="112">
        <f>월별합계!F9+월별합계!F26</f>
        <v>173.37</v>
      </c>
      <c r="E8" s="112">
        <f>월별합계!G9+월별합계!G26</f>
        <v>103438360</v>
      </c>
      <c r="F8" s="104" t="e">
        <f t="shared" si="0"/>
        <v>#REF!</v>
      </c>
      <c r="G8" s="104" t="e">
        <f t="shared" si="1"/>
        <v>#REF!</v>
      </c>
      <c r="H8" s="113" t="e">
        <f t="shared" si="2"/>
        <v>#REF!</v>
      </c>
      <c r="I8" s="114" t="e">
        <f t="shared" ref="I8" si="3">(E8-C8)/C8</f>
        <v>#REF!</v>
      </c>
    </row>
    <row r="9" spans="1:9" ht="29.25" customHeight="1" x14ac:dyDescent="0.3">
      <c r="A9" s="111" t="s">
        <v>16</v>
      </c>
      <c r="B9" s="112" t="e">
        <f>월별합계!C10+월별합계!C27</f>
        <v>#REF!</v>
      </c>
      <c r="C9" s="112" t="e">
        <f>월별합계!D10+월별합계!D27</f>
        <v>#REF!</v>
      </c>
      <c r="D9" s="112">
        <f>월별합계!F10+월별합계!F27</f>
        <v>148.19</v>
      </c>
      <c r="E9" s="112">
        <f>월별합계!G10+월별합계!G27</f>
        <v>86424362</v>
      </c>
      <c r="F9" s="104" t="e">
        <f t="shared" si="0"/>
        <v>#REF!</v>
      </c>
      <c r="G9" s="104" t="e">
        <f t="shared" si="1"/>
        <v>#REF!</v>
      </c>
      <c r="H9" s="113" t="e">
        <f t="shared" si="2"/>
        <v>#REF!</v>
      </c>
      <c r="I9" s="114" t="e">
        <f>(E9-C9)/C9</f>
        <v>#REF!</v>
      </c>
    </row>
    <row r="10" spans="1:9" ht="29.25" customHeight="1" x14ac:dyDescent="0.3">
      <c r="A10" s="111" t="s">
        <v>17</v>
      </c>
      <c r="B10" s="112" t="e">
        <f>월별합계!C11+월별합계!C28</f>
        <v>#REF!</v>
      </c>
      <c r="C10" s="112" t="e">
        <f>월별합계!D11+월별합계!D28</f>
        <v>#REF!</v>
      </c>
      <c r="D10" s="112">
        <f>월별합계!F11+월별합계!F28</f>
        <v>145.87</v>
      </c>
      <c r="E10" s="112">
        <f>월별합계!G11+월별합계!G28</f>
        <v>86321720</v>
      </c>
      <c r="F10" s="104" t="e">
        <f t="shared" si="0"/>
        <v>#REF!</v>
      </c>
      <c r="G10" s="104" t="e">
        <f t="shared" si="1"/>
        <v>#REF!</v>
      </c>
      <c r="H10" s="113" t="e">
        <f t="shared" si="2"/>
        <v>#REF!</v>
      </c>
      <c r="I10" s="114" t="e">
        <f>(E10-C10)/C10</f>
        <v>#REF!</v>
      </c>
    </row>
    <row r="11" spans="1:9" ht="29.25" customHeight="1" x14ac:dyDescent="0.3">
      <c r="A11" s="111" t="s">
        <v>18</v>
      </c>
      <c r="B11" s="112" t="e">
        <f>월별합계!C12+월별합계!C29</f>
        <v>#REF!</v>
      </c>
      <c r="C11" s="112" t="e">
        <f>월별합계!D12+월별합계!D29</f>
        <v>#REF!</v>
      </c>
      <c r="D11" s="112">
        <f>월별합계!F12+월별합계!F29</f>
        <v>181.15</v>
      </c>
      <c r="E11" s="112">
        <f>월별합계!G12+월별합계!G29</f>
        <v>122823550</v>
      </c>
      <c r="F11" s="104" t="e">
        <f t="shared" si="0"/>
        <v>#REF!</v>
      </c>
      <c r="G11" s="104" t="e">
        <f t="shared" si="1"/>
        <v>#REF!</v>
      </c>
      <c r="H11" s="113" t="e">
        <f t="shared" si="2"/>
        <v>#REF!</v>
      </c>
      <c r="I11" s="114" t="e">
        <f>(E11-C11)/C11</f>
        <v>#REF!</v>
      </c>
    </row>
    <row r="12" spans="1:9" ht="29.25" customHeight="1" x14ac:dyDescent="0.3">
      <c r="A12" s="111" t="s">
        <v>5</v>
      </c>
      <c r="B12" s="112" t="e">
        <f>월별합계!C13+월별합계!C30</f>
        <v>#REF!</v>
      </c>
      <c r="C12" s="112" t="e">
        <f>월별합계!D13+월별합계!D30</f>
        <v>#REF!</v>
      </c>
      <c r="D12" s="112">
        <f>월별합계!F13+월별합계!F30</f>
        <v>223.02</v>
      </c>
      <c r="E12" s="112">
        <f>월별합계!G13+월별합계!G30</f>
        <v>160745532</v>
      </c>
      <c r="F12" s="104" t="e">
        <f t="shared" si="0"/>
        <v>#REF!</v>
      </c>
      <c r="G12" s="104" t="e">
        <f t="shared" si="1"/>
        <v>#REF!</v>
      </c>
      <c r="H12" s="113" t="e">
        <f t="shared" si="2"/>
        <v>#REF!</v>
      </c>
      <c r="I12" s="114" t="e">
        <f>(E12-C12)/C12</f>
        <v>#REF!</v>
      </c>
    </row>
    <row r="13" spans="1:9" ht="29.25" customHeight="1" x14ac:dyDescent="0.3">
      <c r="A13" s="111" t="s">
        <v>6</v>
      </c>
      <c r="B13" s="112" t="e">
        <f>월별합계!C14+월별합계!C31</f>
        <v>#REF!</v>
      </c>
      <c r="C13" s="112" t="e">
        <f>월별합계!D14+월별합계!D31</f>
        <v>#REF!</v>
      </c>
      <c r="D13" s="112">
        <f>월별합계!F14+월별합계!F31</f>
        <v>228.11</v>
      </c>
      <c r="E13" s="112">
        <f>월별합계!G14+월별합계!G31</f>
        <v>171850200</v>
      </c>
      <c r="F13" s="104" t="e">
        <f t="shared" si="0"/>
        <v>#REF!</v>
      </c>
      <c r="G13" s="104" t="e">
        <f t="shared" si="1"/>
        <v>#REF!</v>
      </c>
      <c r="H13" s="113" t="e">
        <f t="shared" si="2"/>
        <v>#REF!</v>
      </c>
      <c r="I13" s="114" t="e">
        <f>(E13-C13)/C13</f>
        <v>#REF!</v>
      </c>
    </row>
    <row r="14" spans="1:9" ht="29.25" customHeight="1" x14ac:dyDescent="0.3">
      <c r="A14" s="111" t="s">
        <v>12</v>
      </c>
      <c r="B14" s="112" t="e">
        <f>월별합계!C15+월별합계!C32</f>
        <v>#REF!</v>
      </c>
      <c r="C14" s="112" t="e">
        <f>월별합계!D15+월별합계!D32</f>
        <v>#REF!</v>
      </c>
      <c r="D14" s="112">
        <f>월별합계!F15+월별합계!F32</f>
        <v>186.20999999999998</v>
      </c>
      <c r="E14" s="112">
        <f>월별합계!G15+월별합계!G32</f>
        <v>123960160</v>
      </c>
      <c r="F14" s="104" t="e">
        <f t="shared" ref="F14" si="4">D14-B14</f>
        <v>#REF!</v>
      </c>
      <c r="G14" s="104" t="e">
        <f t="shared" ref="G14" si="5">E14-C14</f>
        <v>#REF!</v>
      </c>
      <c r="H14" s="113" t="e">
        <f t="shared" ref="H14" si="6">(D14-B14)/B14</f>
        <v>#REF!</v>
      </c>
      <c r="I14" s="114" t="e">
        <f t="shared" ref="I14" si="7">(E14-C14)/C14</f>
        <v>#REF!</v>
      </c>
    </row>
    <row r="15" spans="1:9" ht="29.25" customHeight="1" x14ac:dyDescent="0.3">
      <c r="A15" s="111" t="s">
        <v>33</v>
      </c>
      <c r="B15" s="115" t="e">
        <f>월별합계!C16+월별합계!C33</f>
        <v>#REF!</v>
      </c>
      <c r="C15" s="115" t="e">
        <f>월별합계!D16+월별합계!D33</f>
        <v>#REF!</v>
      </c>
      <c r="D15" s="115">
        <f>월별합계!F16+월별합계!F33</f>
        <v>158.94999999999999</v>
      </c>
      <c r="E15" s="112">
        <f>월별합계!G16+월별합계!G33</f>
        <v>110271710</v>
      </c>
      <c r="F15" s="104" t="e">
        <f t="shared" ref="F15:F17" si="8">D15-B15</f>
        <v>#REF!</v>
      </c>
      <c r="G15" s="104" t="e">
        <f t="shared" ref="G15:G17" si="9">E15-C15</f>
        <v>#REF!</v>
      </c>
      <c r="H15" s="113" t="e">
        <f t="shared" ref="H15:H17" si="10">(D15-B15)/B15</f>
        <v>#REF!</v>
      </c>
      <c r="I15" s="114" t="e">
        <f t="shared" ref="I15:I17" si="11">(E15-C15)/C15</f>
        <v>#REF!</v>
      </c>
    </row>
    <row r="16" spans="1:9" ht="29.25" customHeight="1" x14ac:dyDescent="0.3">
      <c r="A16" s="111" t="s">
        <v>34</v>
      </c>
      <c r="B16" s="115" t="e">
        <f>월별합계!C17+월별합계!C34</f>
        <v>#REF!</v>
      </c>
      <c r="C16" s="115" t="e">
        <f>월별합계!D17+월별합계!D34</f>
        <v>#REF!</v>
      </c>
      <c r="D16" s="115">
        <f>월별합계!F17+월별합계!F34</f>
        <v>166.55</v>
      </c>
      <c r="E16" s="112">
        <f>월별합계!G17+월별합계!G34</f>
        <v>134514612</v>
      </c>
      <c r="F16" s="104" t="e">
        <f t="shared" si="8"/>
        <v>#REF!</v>
      </c>
      <c r="G16" s="104" t="e">
        <f t="shared" si="9"/>
        <v>#REF!</v>
      </c>
      <c r="H16" s="113" t="e">
        <f t="shared" si="10"/>
        <v>#REF!</v>
      </c>
      <c r="I16" s="114" t="e">
        <f t="shared" si="11"/>
        <v>#REF!</v>
      </c>
    </row>
    <row r="17" spans="1:17" ht="29.25" customHeight="1" thickBot="1" x14ac:dyDescent="0.35">
      <c r="A17" s="116" t="s">
        <v>35</v>
      </c>
      <c r="B17" s="117" t="e">
        <f>월별합계!C18+월별합계!C35</f>
        <v>#REF!</v>
      </c>
      <c r="C17" s="117" t="e">
        <f>월별합계!D18+월별합계!D35</f>
        <v>#REF!</v>
      </c>
      <c r="D17" s="117">
        <f>월별합계!F18+월별합계!F35</f>
        <v>237.04</v>
      </c>
      <c r="E17" s="118">
        <f>월별합계!G18+월별합계!G35</f>
        <v>201697596</v>
      </c>
      <c r="F17" s="105" t="e">
        <f t="shared" si="8"/>
        <v>#REF!</v>
      </c>
      <c r="G17" s="105" t="e">
        <f t="shared" si="9"/>
        <v>#REF!</v>
      </c>
      <c r="H17" s="119" t="e">
        <f t="shared" si="10"/>
        <v>#REF!</v>
      </c>
      <c r="I17" s="120" t="e">
        <f t="shared" si="11"/>
        <v>#REF!</v>
      </c>
    </row>
    <row r="19" spans="1:17" x14ac:dyDescent="0.3">
      <c r="Q19" s="39"/>
    </row>
  </sheetData>
  <mergeCells count="6">
    <mergeCell ref="A1:I1"/>
    <mergeCell ref="A3:A4"/>
    <mergeCell ref="A2:B2"/>
    <mergeCell ref="D3:E3"/>
    <mergeCell ref="B3:C3"/>
    <mergeCell ref="F3:I3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26"/>
  <sheetViews>
    <sheetView showGridLines="0" zoomScaleNormal="100" workbookViewId="0">
      <selection activeCell="M13" sqref="M13"/>
    </sheetView>
  </sheetViews>
  <sheetFormatPr defaultRowHeight="16.5" x14ac:dyDescent="0.3"/>
  <cols>
    <col min="1" max="1" width="14.625" style="12" customWidth="1"/>
    <col min="2" max="2" width="8.875" style="12" customWidth="1"/>
    <col min="3" max="3" width="9.125" style="12" customWidth="1"/>
    <col min="4" max="4" width="16.5" style="12" customWidth="1"/>
    <col min="5" max="5" width="7.75" style="12" customWidth="1"/>
    <col min="6" max="6" width="9.875" style="12" customWidth="1"/>
    <col min="7" max="7" width="14.625" style="12" customWidth="1"/>
    <col min="8" max="8" width="8.5" style="12" customWidth="1"/>
    <col min="9" max="9" width="15.25" style="12" customWidth="1"/>
    <col min="10" max="10" width="11.625" style="12" customWidth="1"/>
    <col min="11" max="11" width="10.75" style="12" customWidth="1"/>
    <col min="12" max="16384" width="9" style="12"/>
  </cols>
  <sheetData>
    <row r="1" spans="1:13" ht="24" customHeight="1" x14ac:dyDescent="0.3">
      <c r="A1" s="235" t="s">
        <v>32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</row>
    <row r="2" spans="1:13" ht="18" thickBot="1" x14ac:dyDescent="0.35">
      <c r="A2" s="36" t="s">
        <v>25</v>
      </c>
      <c r="B2" s="36"/>
      <c r="C2" s="14"/>
      <c r="D2" s="14"/>
      <c r="E2" s="14"/>
      <c r="F2" s="14"/>
      <c r="G2" s="14"/>
      <c r="H2" s="14"/>
      <c r="I2" s="14"/>
      <c r="K2" s="81" t="s">
        <v>45</v>
      </c>
    </row>
    <row r="3" spans="1:13" s="62" customFormat="1" ht="24.95" customHeight="1" x14ac:dyDescent="0.3">
      <c r="A3" s="244" t="s">
        <v>1</v>
      </c>
      <c r="B3" s="247" t="s">
        <v>49</v>
      </c>
      <c r="C3" s="247"/>
      <c r="D3" s="248"/>
      <c r="E3" s="244" t="s">
        <v>48</v>
      </c>
      <c r="F3" s="247"/>
      <c r="G3" s="249"/>
      <c r="H3" s="241" t="s">
        <v>36</v>
      </c>
      <c r="I3" s="242"/>
      <c r="J3" s="242"/>
      <c r="K3" s="243"/>
    </row>
    <row r="4" spans="1:13" s="62" customFormat="1" ht="29.25" customHeight="1" thickBot="1" x14ac:dyDescent="0.35">
      <c r="A4" s="245"/>
      <c r="B4" s="76" t="s">
        <v>26</v>
      </c>
      <c r="C4" s="77" t="s">
        <v>19</v>
      </c>
      <c r="D4" s="78" t="s">
        <v>3</v>
      </c>
      <c r="E4" s="129" t="s">
        <v>26</v>
      </c>
      <c r="F4" s="77" t="s">
        <v>19</v>
      </c>
      <c r="G4" s="79" t="s">
        <v>44</v>
      </c>
      <c r="H4" s="217" t="s">
        <v>8</v>
      </c>
      <c r="I4" s="76" t="s">
        <v>9</v>
      </c>
      <c r="J4" s="77" t="s">
        <v>10</v>
      </c>
      <c r="K4" s="17" t="s">
        <v>11</v>
      </c>
    </row>
    <row r="5" spans="1:13" s="62" customFormat="1" ht="24.95" customHeight="1" thickBot="1" x14ac:dyDescent="0.35">
      <c r="A5" s="47" t="s">
        <v>38</v>
      </c>
      <c r="B5" s="48" t="s">
        <v>37</v>
      </c>
      <c r="C5" s="49" t="e">
        <f>SUM(C6:C8)</f>
        <v>#REF!</v>
      </c>
      <c r="D5" s="50" t="e">
        <f>SUM(D6:D8)</f>
        <v>#REF!</v>
      </c>
      <c r="E5" s="47" t="s">
        <v>37</v>
      </c>
      <c r="F5" s="49">
        <f>SUM(F6:F8)</f>
        <v>2242.29</v>
      </c>
      <c r="G5" s="72">
        <f>SUM(G6:G8)</f>
        <v>1566598602</v>
      </c>
      <c r="H5" s="51" t="e">
        <f t="shared" ref="H5:I8" si="0">F5-C5</f>
        <v>#REF!</v>
      </c>
      <c r="I5" s="23" t="e">
        <f t="shared" si="0"/>
        <v>#REF!</v>
      </c>
      <c r="J5" s="132" t="e">
        <f t="shared" ref="J5:K8" si="1">(F5-C5)/C5</f>
        <v>#REF!</v>
      </c>
      <c r="K5" s="133" t="e">
        <f t="shared" si="1"/>
        <v>#REF!</v>
      </c>
    </row>
    <row r="6" spans="1:13" s="62" customFormat="1" ht="24.95" customHeight="1" x14ac:dyDescent="0.3">
      <c r="A6" s="84" t="s">
        <v>23</v>
      </c>
      <c r="B6" s="53" t="e">
        <f>C6/C5</f>
        <v>#REF!</v>
      </c>
      <c r="C6" s="85" t="e">
        <f>C15+C23</f>
        <v>#REF!</v>
      </c>
      <c r="D6" s="86" t="e">
        <f t="shared" ref="C6:G8" si="2">D15+D23</f>
        <v>#REF!</v>
      </c>
      <c r="E6" s="74">
        <f>F6/F5</f>
        <v>0.72140980872233296</v>
      </c>
      <c r="F6" s="85">
        <f t="shared" si="2"/>
        <v>1617.61</v>
      </c>
      <c r="G6" s="87">
        <f t="shared" si="2"/>
        <v>1080759282</v>
      </c>
      <c r="H6" s="88" t="e">
        <f t="shared" si="0"/>
        <v>#REF!</v>
      </c>
      <c r="I6" s="89" t="e">
        <f t="shared" si="0"/>
        <v>#REF!</v>
      </c>
      <c r="J6" s="90" t="e">
        <f t="shared" si="1"/>
        <v>#REF!</v>
      </c>
      <c r="K6" s="91" t="e">
        <f t="shared" si="1"/>
        <v>#REF!</v>
      </c>
    </row>
    <row r="7" spans="1:13" s="62" customFormat="1" ht="24.95" customHeight="1" x14ac:dyDescent="0.3">
      <c r="A7" s="92" t="s">
        <v>39</v>
      </c>
      <c r="B7" s="53" t="e">
        <f>C7/C5</f>
        <v>#REF!</v>
      </c>
      <c r="C7" s="40">
        <f t="shared" si="2"/>
        <v>233.1</v>
      </c>
      <c r="D7" s="93">
        <f>D16+D24</f>
        <v>119282280</v>
      </c>
      <c r="E7" s="74">
        <f>F7/F5</f>
        <v>0.11609559869597599</v>
      </c>
      <c r="F7" s="40">
        <f t="shared" si="2"/>
        <v>260.32</v>
      </c>
      <c r="G7" s="94">
        <f t="shared" si="2"/>
        <v>197936122</v>
      </c>
      <c r="H7" s="95">
        <f t="shared" si="0"/>
        <v>27.22</v>
      </c>
      <c r="I7" s="41">
        <f t="shared" si="0"/>
        <v>78653842</v>
      </c>
      <c r="J7" s="96">
        <f t="shared" si="1"/>
        <v>0.11677391677391677</v>
      </c>
      <c r="K7" s="97">
        <f t="shared" si="1"/>
        <v>0.65939250993525611</v>
      </c>
    </row>
    <row r="8" spans="1:13" s="62" customFormat="1" ht="24.95" customHeight="1" thickBot="1" x14ac:dyDescent="0.35">
      <c r="A8" s="130" t="s">
        <v>24</v>
      </c>
      <c r="B8" s="54" t="e">
        <f>C8/C5</f>
        <v>#REF!</v>
      </c>
      <c r="C8" s="98" t="e">
        <f t="shared" si="2"/>
        <v>#REF!</v>
      </c>
      <c r="D8" s="99" t="e">
        <f t="shared" si="2"/>
        <v>#REF!</v>
      </c>
      <c r="E8" s="75">
        <f>F8/F5</f>
        <v>0.16249459258169105</v>
      </c>
      <c r="F8" s="98">
        <f t="shared" si="2"/>
        <v>364.36</v>
      </c>
      <c r="G8" s="100">
        <f t="shared" si="2"/>
        <v>287903198</v>
      </c>
      <c r="H8" s="101" t="e">
        <f t="shared" si="0"/>
        <v>#REF!</v>
      </c>
      <c r="I8" s="71" t="e">
        <f t="shared" si="0"/>
        <v>#REF!</v>
      </c>
      <c r="J8" s="102" t="e">
        <f t="shared" si="1"/>
        <v>#REF!</v>
      </c>
      <c r="K8" s="103" t="e">
        <f t="shared" si="1"/>
        <v>#REF!</v>
      </c>
    </row>
    <row r="9" spans="1:13" ht="21" customHeight="1" x14ac:dyDescent="0.3">
      <c r="A9" s="60" t="s">
        <v>41</v>
      </c>
      <c r="B9" s="18"/>
      <c r="C9" s="52"/>
      <c r="D9" s="52"/>
      <c r="E9" s="52"/>
      <c r="F9" s="52"/>
      <c r="G9" s="52"/>
      <c r="H9" s="20"/>
      <c r="I9" s="20"/>
      <c r="J9" s="21"/>
      <c r="K9" s="21"/>
    </row>
    <row r="10" spans="1:13" ht="7.5" customHeight="1" x14ac:dyDescent="0.3">
      <c r="A10" s="18"/>
      <c r="B10" s="18"/>
      <c r="C10" s="52"/>
      <c r="D10" s="52"/>
      <c r="E10" s="52"/>
      <c r="F10" s="52"/>
      <c r="G10" s="52"/>
      <c r="H10" s="20"/>
      <c r="I10" s="20"/>
      <c r="J10" s="21"/>
      <c r="K10" s="21"/>
    </row>
    <row r="11" spans="1:13" ht="21" customHeight="1" thickBot="1" x14ac:dyDescent="0.35">
      <c r="A11" s="36" t="s">
        <v>0</v>
      </c>
      <c r="B11" s="36"/>
      <c r="C11" s="14"/>
      <c r="D11" s="14"/>
      <c r="E11" s="14"/>
      <c r="F11" s="14"/>
      <c r="G11" s="14"/>
      <c r="H11" s="14"/>
      <c r="I11" s="14"/>
      <c r="K11" s="81" t="s">
        <v>45</v>
      </c>
    </row>
    <row r="12" spans="1:13" ht="24.95" customHeight="1" x14ac:dyDescent="0.3">
      <c r="A12" s="236" t="s">
        <v>40</v>
      </c>
      <c r="B12" s="253" t="str">
        <f>B3</f>
        <v>2007년</v>
      </c>
      <c r="C12" s="254"/>
      <c r="D12" s="254"/>
      <c r="E12" s="255" t="str">
        <f>E3</f>
        <v>2022년</v>
      </c>
      <c r="F12" s="254"/>
      <c r="G12" s="256"/>
      <c r="H12" s="238" t="str">
        <f>H3</f>
        <v>증감비교</v>
      </c>
      <c r="I12" s="239"/>
      <c r="J12" s="239"/>
      <c r="K12" s="240"/>
    </row>
    <row r="13" spans="1:13" ht="28.5" customHeight="1" thickBot="1" x14ac:dyDescent="0.35">
      <c r="A13" s="237"/>
      <c r="B13" s="76" t="s">
        <v>26</v>
      </c>
      <c r="C13" s="77" t="s">
        <v>19</v>
      </c>
      <c r="D13" s="78" t="s">
        <v>3</v>
      </c>
      <c r="E13" s="129" t="s">
        <v>26</v>
      </c>
      <c r="F13" s="77" t="s">
        <v>19</v>
      </c>
      <c r="G13" s="79" t="s">
        <v>3</v>
      </c>
      <c r="H13" s="80" t="s">
        <v>8</v>
      </c>
      <c r="I13" s="15" t="s">
        <v>9</v>
      </c>
      <c r="J13" s="16" t="s">
        <v>10</v>
      </c>
      <c r="K13" s="17" t="s">
        <v>11</v>
      </c>
    </row>
    <row r="14" spans="1:13" ht="24.95" customHeight="1" thickBot="1" x14ac:dyDescent="0.35">
      <c r="A14" s="55" t="s">
        <v>4</v>
      </c>
      <c r="B14" s="48" t="s">
        <v>37</v>
      </c>
      <c r="C14" s="56" t="e">
        <f>SUM(C15:C17)</f>
        <v>#REF!</v>
      </c>
      <c r="D14" s="57" t="e">
        <f>SUM(D15:D17)</f>
        <v>#REF!</v>
      </c>
      <c r="E14" s="47" t="s">
        <v>37</v>
      </c>
      <c r="F14" s="56">
        <f>SUM(F15:F17)</f>
        <v>1572.03</v>
      </c>
      <c r="G14" s="73">
        <f>SUM(G15:G17)</f>
        <v>1040779472</v>
      </c>
      <c r="H14" s="58" t="e">
        <f>F14-C14</f>
        <v>#REF!</v>
      </c>
      <c r="I14" s="30" t="e">
        <f t="shared" ref="H14:I17" si="3">G14-D14</f>
        <v>#REF!</v>
      </c>
      <c r="J14" s="31" t="e">
        <f t="shared" ref="J14:K17" si="4">(F14-C14)/C14</f>
        <v>#REF!</v>
      </c>
      <c r="K14" s="32" t="e">
        <f t="shared" si="4"/>
        <v>#REF!</v>
      </c>
    </row>
    <row r="15" spans="1:13" ht="24.95" customHeight="1" x14ac:dyDescent="0.3">
      <c r="A15" s="144" t="s">
        <v>23</v>
      </c>
      <c r="B15" s="53" t="e">
        <f>C15/C14</f>
        <v>#REF!</v>
      </c>
      <c r="C15" s="145" t="e">
        <f>시민회관!#REF!</f>
        <v>#REF!</v>
      </c>
      <c r="D15" s="146" t="e">
        <f>시민회관!#REF!</f>
        <v>#REF!</v>
      </c>
      <c r="E15" s="74">
        <f>F15/F14</f>
        <v>0.72923544716067756</v>
      </c>
      <c r="F15" s="145">
        <f>시민회관!C24</f>
        <v>1146.3799999999999</v>
      </c>
      <c r="G15" s="147">
        <f>시민회관!D24</f>
        <v>736728720</v>
      </c>
      <c r="H15" s="148" t="e">
        <f t="shared" si="3"/>
        <v>#REF!</v>
      </c>
      <c r="I15" s="149" t="e">
        <f t="shared" si="3"/>
        <v>#REF!</v>
      </c>
      <c r="J15" s="150" t="e">
        <f t="shared" si="4"/>
        <v>#REF!</v>
      </c>
      <c r="K15" s="151" t="e">
        <f t="shared" si="4"/>
        <v>#REF!</v>
      </c>
    </row>
    <row r="16" spans="1:13" ht="24.95" customHeight="1" x14ac:dyDescent="0.3">
      <c r="A16" s="152" t="s">
        <v>39</v>
      </c>
      <c r="B16" s="53" t="e">
        <f>C16/C14</f>
        <v>#REF!</v>
      </c>
      <c r="C16" s="153">
        <f>'공원(전체)'!C24</f>
        <v>217</v>
      </c>
      <c r="D16" s="154">
        <f>'공원(전체)'!D24</f>
        <v>104608250</v>
      </c>
      <c r="E16" s="74">
        <f>F16/F14</f>
        <v>0.1507350368631642</v>
      </c>
      <c r="F16" s="153">
        <f>'공원(전체)'!F24</f>
        <v>236.96</v>
      </c>
      <c r="G16" s="155">
        <f>'공원(전체)'!G24</f>
        <v>176599422</v>
      </c>
      <c r="H16" s="156">
        <f t="shared" si="3"/>
        <v>19.960000000000008</v>
      </c>
      <c r="I16" s="157">
        <f t="shared" si="3"/>
        <v>71991172</v>
      </c>
      <c r="J16" s="158">
        <f t="shared" si="4"/>
        <v>9.1981566820276528E-2</v>
      </c>
      <c r="K16" s="159">
        <f t="shared" si="4"/>
        <v>0.68819784290435981</v>
      </c>
      <c r="L16" s="42"/>
      <c r="M16" s="43"/>
    </row>
    <row r="17" spans="1:13" ht="24.95" customHeight="1" thickBot="1" x14ac:dyDescent="0.35">
      <c r="A17" s="160" t="s">
        <v>24</v>
      </c>
      <c r="B17" s="54" t="e">
        <f>C17/C14</f>
        <v>#REF!</v>
      </c>
      <c r="C17" s="161" t="e">
        <f>'청소년수련관 '!#REF!</f>
        <v>#REF!</v>
      </c>
      <c r="D17" s="162" t="e">
        <f>'청소년수련관 '!#REF!</f>
        <v>#REF!</v>
      </c>
      <c r="E17" s="75">
        <f>F17/F14</f>
        <v>0.12002951597615821</v>
      </c>
      <c r="F17" s="161">
        <f>'청소년수련관 '!C24</f>
        <v>188.69</v>
      </c>
      <c r="G17" s="163">
        <f>'청소년수련관 '!D24</f>
        <v>127451330</v>
      </c>
      <c r="H17" s="164" t="e">
        <f t="shared" si="3"/>
        <v>#REF!</v>
      </c>
      <c r="I17" s="165" t="e">
        <f t="shared" si="3"/>
        <v>#REF!</v>
      </c>
      <c r="J17" s="166" t="e">
        <f t="shared" si="4"/>
        <v>#REF!</v>
      </c>
      <c r="K17" s="167" t="e">
        <f t="shared" si="4"/>
        <v>#REF!</v>
      </c>
      <c r="L17" s="42"/>
      <c r="M17" s="43"/>
    </row>
    <row r="18" spans="1:13" ht="12" customHeight="1" x14ac:dyDescent="0.3">
      <c r="A18" s="37"/>
      <c r="B18" s="37"/>
      <c r="C18" s="246"/>
      <c r="D18" s="246"/>
      <c r="E18" s="246"/>
      <c r="F18" s="246"/>
      <c r="G18" s="246"/>
      <c r="H18" s="246"/>
      <c r="I18" s="246"/>
      <c r="J18" s="246"/>
    </row>
    <row r="19" spans="1:13" ht="21.75" customHeight="1" thickBot="1" x14ac:dyDescent="0.35">
      <c r="A19" s="46" t="s">
        <v>7</v>
      </c>
      <c r="B19" s="46"/>
      <c r="C19" s="22"/>
      <c r="D19" s="22"/>
      <c r="E19" s="22"/>
      <c r="F19" s="22"/>
      <c r="G19" s="22"/>
      <c r="H19" s="22"/>
      <c r="I19" s="22"/>
      <c r="K19" s="81" t="s">
        <v>45</v>
      </c>
    </row>
    <row r="20" spans="1:13" ht="24.95" customHeight="1" x14ac:dyDescent="0.3">
      <c r="A20" s="236" t="s">
        <v>40</v>
      </c>
      <c r="B20" s="248" t="str">
        <f>B3</f>
        <v>2007년</v>
      </c>
      <c r="C20" s="250"/>
      <c r="D20" s="250"/>
      <c r="E20" s="251" t="str">
        <f>E3</f>
        <v>2022년</v>
      </c>
      <c r="F20" s="250"/>
      <c r="G20" s="252"/>
      <c r="H20" s="241" t="str">
        <f>H12</f>
        <v>증감비교</v>
      </c>
      <c r="I20" s="242"/>
      <c r="J20" s="242"/>
      <c r="K20" s="243"/>
    </row>
    <row r="21" spans="1:13" ht="28.5" customHeight="1" thickBot="1" x14ac:dyDescent="0.35">
      <c r="A21" s="237"/>
      <c r="B21" s="76" t="s">
        <v>26</v>
      </c>
      <c r="C21" s="77" t="s">
        <v>19</v>
      </c>
      <c r="D21" s="78" t="s">
        <v>3</v>
      </c>
      <c r="E21" s="129" t="s">
        <v>26</v>
      </c>
      <c r="F21" s="77" t="s">
        <v>19</v>
      </c>
      <c r="G21" s="79" t="s">
        <v>3</v>
      </c>
      <c r="H21" s="80" t="s">
        <v>8</v>
      </c>
      <c r="I21" s="15" t="s">
        <v>9</v>
      </c>
      <c r="J21" s="16" t="s">
        <v>10</v>
      </c>
      <c r="K21" s="17" t="s">
        <v>11</v>
      </c>
    </row>
    <row r="22" spans="1:13" ht="24.95" customHeight="1" thickBot="1" x14ac:dyDescent="0.35">
      <c r="A22" s="47" t="s">
        <v>4</v>
      </c>
      <c r="B22" s="48" t="s">
        <v>37</v>
      </c>
      <c r="C22" s="49" t="e">
        <f>SUM(C23:C25)</f>
        <v>#REF!</v>
      </c>
      <c r="D22" s="50" t="e">
        <f>SUM(D23:D25)</f>
        <v>#REF!</v>
      </c>
      <c r="E22" s="47" t="s">
        <v>37</v>
      </c>
      <c r="F22" s="49">
        <f>SUM(F23:F25)</f>
        <v>670.26</v>
      </c>
      <c r="G22" s="72">
        <f>SUM(G23:G25)</f>
        <v>525819130</v>
      </c>
      <c r="H22" s="51" t="e">
        <f t="shared" ref="H22:I25" si="5">F22-C22</f>
        <v>#REF!</v>
      </c>
      <c r="I22" s="23" t="e">
        <f t="shared" si="5"/>
        <v>#REF!</v>
      </c>
      <c r="J22" s="132" t="e">
        <f t="shared" ref="J22:K25" si="6">(F22-C22)/C22</f>
        <v>#REF!</v>
      </c>
      <c r="K22" s="133" t="e">
        <f t="shared" si="6"/>
        <v>#REF!</v>
      </c>
    </row>
    <row r="23" spans="1:13" ht="24.95" customHeight="1" x14ac:dyDescent="0.3">
      <c r="A23" s="84" t="s">
        <v>23</v>
      </c>
      <c r="B23" s="53" t="e">
        <f>C23/C22</f>
        <v>#REF!</v>
      </c>
      <c r="C23" s="135" t="e">
        <f>시민회관!#REF!</f>
        <v>#REF!</v>
      </c>
      <c r="D23" s="136" t="e">
        <f>시민회관!#REF!</f>
        <v>#REF!</v>
      </c>
      <c r="E23" s="74">
        <f>F23/F22</f>
        <v>0.70305553068958315</v>
      </c>
      <c r="F23" s="135">
        <f>시민회관!H24</f>
        <v>471.22999999999996</v>
      </c>
      <c r="G23" s="137">
        <f>시민회관!I24</f>
        <v>344030562</v>
      </c>
      <c r="H23" s="88" t="e">
        <f t="shared" si="5"/>
        <v>#REF!</v>
      </c>
      <c r="I23" s="89" t="e">
        <f t="shared" si="5"/>
        <v>#REF!</v>
      </c>
      <c r="J23" s="90" t="e">
        <f t="shared" si="6"/>
        <v>#REF!</v>
      </c>
      <c r="K23" s="91" t="e">
        <f t="shared" si="6"/>
        <v>#REF!</v>
      </c>
    </row>
    <row r="24" spans="1:13" ht="24.95" customHeight="1" x14ac:dyDescent="0.3">
      <c r="A24" s="92" t="s">
        <v>39</v>
      </c>
      <c r="B24" s="53" t="e">
        <f>C24/C22</f>
        <v>#REF!</v>
      </c>
      <c r="C24" s="138">
        <f>'공원(전체)'!C42</f>
        <v>16.099999999999998</v>
      </c>
      <c r="D24" s="139">
        <f>'공원(전체)'!D42</f>
        <v>14674030</v>
      </c>
      <c r="E24" s="74">
        <f>F24/F22</f>
        <v>3.485214692805777E-2</v>
      </c>
      <c r="F24" s="138">
        <f>'공원(전체)'!F42</f>
        <v>23.36</v>
      </c>
      <c r="G24" s="140">
        <f>'공원(전체)'!G42</f>
        <v>21336700</v>
      </c>
      <c r="H24" s="95">
        <f t="shared" si="5"/>
        <v>7.2600000000000016</v>
      </c>
      <c r="I24" s="41">
        <f t="shared" si="5"/>
        <v>6662670</v>
      </c>
      <c r="J24" s="96">
        <f t="shared" si="6"/>
        <v>0.45093167701863368</v>
      </c>
      <c r="K24" s="97">
        <f t="shared" si="6"/>
        <v>0.454045003315381</v>
      </c>
    </row>
    <row r="25" spans="1:13" ht="24.95" customHeight="1" thickBot="1" x14ac:dyDescent="0.35">
      <c r="A25" s="130" t="s">
        <v>24</v>
      </c>
      <c r="B25" s="54" t="e">
        <f>C25/C22</f>
        <v>#REF!</v>
      </c>
      <c r="C25" s="141" t="e">
        <f>'청소년수련관 '!#REF!</f>
        <v>#REF!</v>
      </c>
      <c r="D25" s="142" t="e">
        <f>'청소년수련관 '!#REF!</f>
        <v>#REF!</v>
      </c>
      <c r="E25" s="75">
        <f>F25/F22</f>
        <v>0.26209232238235908</v>
      </c>
      <c r="F25" s="141">
        <f>'청소년수련관 '!H24</f>
        <v>175.67</v>
      </c>
      <c r="G25" s="143">
        <f>'청소년수련관 '!I24</f>
        <v>160451868</v>
      </c>
      <c r="H25" s="101" t="e">
        <f t="shared" si="5"/>
        <v>#REF!</v>
      </c>
      <c r="I25" s="71" t="e">
        <f t="shared" si="5"/>
        <v>#REF!</v>
      </c>
      <c r="J25" s="102" t="e">
        <f t="shared" si="6"/>
        <v>#REF!</v>
      </c>
      <c r="K25" s="103" t="e">
        <f t="shared" si="6"/>
        <v>#REF!</v>
      </c>
    </row>
    <row r="26" spans="1:13" x14ac:dyDescent="0.3">
      <c r="C26" s="4"/>
      <c r="D26" s="4">
        <v>2020</v>
      </c>
      <c r="E26" s="4"/>
      <c r="F26" s="4"/>
    </row>
  </sheetData>
  <mergeCells count="14">
    <mergeCell ref="A1:K1"/>
    <mergeCell ref="A12:A13"/>
    <mergeCell ref="H12:K12"/>
    <mergeCell ref="H3:K3"/>
    <mergeCell ref="A20:A21"/>
    <mergeCell ref="H20:K20"/>
    <mergeCell ref="A3:A4"/>
    <mergeCell ref="C18:J18"/>
    <mergeCell ref="B3:D3"/>
    <mergeCell ref="E3:G3"/>
    <mergeCell ref="B20:D20"/>
    <mergeCell ref="E20:G20"/>
    <mergeCell ref="B12:D12"/>
    <mergeCell ref="E12:G12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35"/>
  <sheetViews>
    <sheetView showGridLines="0" zoomScaleNormal="100" workbookViewId="0">
      <selection activeCell="M13" sqref="M13"/>
    </sheetView>
  </sheetViews>
  <sheetFormatPr defaultRowHeight="16.5" x14ac:dyDescent="0.3"/>
  <cols>
    <col min="1" max="1" width="5.75" style="12" customWidth="1"/>
    <col min="2" max="2" width="10.25" style="12" customWidth="1"/>
    <col min="3" max="3" width="9" style="12" bestFit="1" customWidth="1"/>
    <col min="4" max="4" width="14" style="12" customWidth="1"/>
    <col min="5" max="5" width="9.375" style="12" bestFit="1" customWidth="1"/>
    <col min="6" max="6" width="9" style="12" bestFit="1" customWidth="1"/>
    <col min="7" max="7" width="14.5" style="12" customWidth="1"/>
    <col min="8" max="8" width="11.375" style="12" customWidth="1"/>
    <col min="9" max="9" width="14.25" style="12" customWidth="1"/>
    <col min="10" max="11" width="11.375" style="12" customWidth="1"/>
    <col min="12" max="16384" width="9" style="12"/>
  </cols>
  <sheetData>
    <row r="1" spans="1:13" ht="44.25" customHeight="1" thickBot="1" x14ac:dyDescent="0.35">
      <c r="A1" s="258" t="s">
        <v>28</v>
      </c>
      <c r="B1" s="259"/>
      <c r="C1" s="259"/>
      <c r="D1" s="259"/>
      <c r="E1" s="259"/>
      <c r="F1" s="259"/>
      <c r="G1" s="259"/>
      <c r="H1" s="259"/>
      <c r="I1" s="259"/>
      <c r="J1" s="259"/>
      <c r="K1" s="260"/>
    </row>
    <row r="2" spans="1:13" ht="21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3" ht="21" customHeight="1" thickBot="1" x14ac:dyDescent="0.35">
      <c r="A3" s="36" t="s">
        <v>0</v>
      </c>
      <c r="B3" s="14"/>
      <c r="C3" s="14"/>
      <c r="D3" s="14"/>
      <c r="E3" s="14"/>
      <c r="F3" s="14"/>
      <c r="G3" s="14"/>
      <c r="H3" s="14"/>
      <c r="I3" s="14"/>
      <c r="K3" s="81" t="s">
        <v>45</v>
      </c>
    </row>
    <row r="4" spans="1:13" ht="27.75" customHeight="1" x14ac:dyDescent="0.3">
      <c r="A4" s="236" t="s">
        <v>1</v>
      </c>
      <c r="B4" s="247" t="str">
        <f>시설별합계!B3</f>
        <v>2007년</v>
      </c>
      <c r="C4" s="247"/>
      <c r="D4" s="247"/>
      <c r="E4" s="247" t="str">
        <f>시설별합계!E3</f>
        <v>2022년</v>
      </c>
      <c r="F4" s="247"/>
      <c r="G4" s="247"/>
      <c r="H4" s="242" t="s">
        <v>36</v>
      </c>
      <c r="I4" s="242"/>
      <c r="J4" s="242"/>
      <c r="K4" s="243"/>
    </row>
    <row r="5" spans="1:13" ht="27.75" customHeight="1" thickBot="1" x14ac:dyDescent="0.35">
      <c r="A5" s="257"/>
      <c r="B5" s="15" t="s">
        <v>2</v>
      </c>
      <c r="C5" s="16" t="s">
        <v>19</v>
      </c>
      <c r="D5" s="15" t="s">
        <v>3</v>
      </c>
      <c r="E5" s="15" t="s">
        <v>2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3" ht="27.75" customHeight="1" thickBot="1" x14ac:dyDescent="0.35">
      <c r="A6" s="27" t="s">
        <v>4</v>
      </c>
      <c r="B6" s="23" t="e">
        <f t="shared" ref="B6:G6" si="0">SUM(B7:B18)</f>
        <v>#REF!</v>
      </c>
      <c r="C6" s="23" t="e">
        <f t="shared" si="0"/>
        <v>#REF!</v>
      </c>
      <c r="D6" s="23" t="e">
        <f t="shared" si="0"/>
        <v>#REF!</v>
      </c>
      <c r="E6" s="23">
        <f t="shared" si="0"/>
        <v>6835602</v>
      </c>
      <c r="F6" s="23">
        <f t="shared" si="0"/>
        <v>1572.03</v>
      </c>
      <c r="G6" s="23">
        <f t="shared" si="0"/>
        <v>1040779472</v>
      </c>
      <c r="H6" s="23" t="e">
        <f>E6-B6</f>
        <v>#REF!</v>
      </c>
      <c r="I6" s="23" t="e">
        <f>G6-D6</f>
        <v>#REF!</v>
      </c>
      <c r="J6" s="132" t="e">
        <f>(E6-B6)/B6</f>
        <v>#REF!</v>
      </c>
      <c r="K6" s="133" t="e">
        <f>(G6-D6)/D6</f>
        <v>#REF!</v>
      </c>
    </row>
    <row r="7" spans="1:13" ht="27.75" customHeight="1" x14ac:dyDescent="0.3">
      <c r="A7" s="168" t="s">
        <v>13</v>
      </c>
      <c r="B7" s="85" t="e">
        <f>시민회관!#REF!+'공원(전체)'!B25+'청소년수련관 '!#REF!</f>
        <v>#REF!</v>
      </c>
      <c r="C7" s="85" t="e">
        <f>시민회관!#REF!+'공원(전체)'!C25+'청소년수련관 '!#REF!</f>
        <v>#REF!</v>
      </c>
      <c r="D7" s="85" t="e">
        <f>시민회관!#REF!+'공원(전체)'!D25+'청소년수련관 '!#REF!</f>
        <v>#REF!</v>
      </c>
      <c r="E7" s="85">
        <f>시민회관!B25+'공원(전체)'!E25+'청소년수련관 '!B25</f>
        <v>538091</v>
      </c>
      <c r="F7" s="85">
        <f>시민회관!C25+'공원(전체)'!F25+'청소년수련관 '!C25</f>
        <v>123.75</v>
      </c>
      <c r="G7" s="85">
        <f>시민회관!D25+'공원(전체)'!G25+'청소년수련관 '!D25</f>
        <v>80176920</v>
      </c>
      <c r="H7" s="89" t="e">
        <f t="shared" ref="H7:H18" si="1">E7-B7</f>
        <v>#REF!</v>
      </c>
      <c r="I7" s="89" t="e">
        <f>G7-D7</f>
        <v>#REF!</v>
      </c>
      <c r="J7" s="90" t="e">
        <f>(E7-B7)/B7</f>
        <v>#REF!</v>
      </c>
      <c r="K7" s="91" t="e">
        <f>(G7-D7)/D7</f>
        <v>#REF!</v>
      </c>
    </row>
    <row r="8" spans="1:13" ht="27.75" customHeight="1" x14ac:dyDescent="0.3">
      <c r="A8" s="169" t="s">
        <v>14</v>
      </c>
      <c r="B8" s="40" t="e">
        <f>시민회관!#REF!+'공원(전체)'!B26+'청소년수련관 '!#REF!</f>
        <v>#REF!</v>
      </c>
      <c r="C8" s="40" t="e">
        <f>시민회관!#REF!+'공원(전체)'!C26+'청소년수련관 '!#REF!</f>
        <v>#REF!</v>
      </c>
      <c r="D8" s="40" t="e">
        <f>시민회관!#REF!+'공원(전체)'!D26+'청소년수련관 '!#REF!</f>
        <v>#REF!</v>
      </c>
      <c r="E8" s="85">
        <f>시민회관!B26+'공원(전체)'!E26+'청소년수련관 '!B26</f>
        <v>496354</v>
      </c>
      <c r="F8" s="85">
        <f>시민회관!C26+'공원(전체)'!F26+'청소년수련관 '!C26</f>
        <v>114.15</v>
      </c>
      <c r="G8" s="85">
        <f>시민회관!D26+'공원(전체)'!G26+'청소년수련관 '!D26</f>
        <v>75043400</v>
      </c>
      <c r="H8" s="89" t="e">
        <f t="shared" si="1"/>
        <v>#REF!</v>
      </c>
      <c r="I8" s="89" t="e">
        <f t="shared" ref="I8:I18" si="2">G8-D8</f>
        <v>#REF!</v>
      </c>
      <c r="J8" s="90" t="e">
        <f t="shared" ref="J8:J18" si="3">(E8-B8)/B8</f>
        <v>#REF!</v>
      </c>
      <c r="K8" s="97" t="e">
        <f t="shared" ref="K8:K14" si="4">(G8-D8)/D8</f>
        <v>#REF!</v>
      </c>
      <c r="L8" s="42"/>
      <c r="M8" s="43"/>
    </row>
    <row r="9" spans="1:13" ht="27.75" customHeight="1" x14ac:dyDescent="0.3">
      <c r="A9" s="169" t="s">
        <v>15</v>
      </c>
      <c r="B9" s="40" t="e">
        <f>시민회관!#REF!+'공원(전체)'!B27+'청소년수련관 '!#REF!</f>
        <v>#REF!</v>
      </c>
      <c r="C9" s="40" t="e">
        <f>시민회관!#REF!+'공원(전체)'!C27+'청소년수련관 '!#REF!</f>
        <v>#REF!</v>
      </c>
      <c r="D9" s="40" t="e">
        <f>시민회관!#REF!+'공원(전체)'!D27+'청소년수련관 '!#REF!</f>
        <v>#REF!</v>
      </c>
      <c r="E9" s="85">
        <f>시민회관!B27+'공원(전체)'!E27+'청소년수련관 '!B27</f>
        <v>501455</v>
      </c>
      <c r="F9" s="85">
        <f>시민회관!C27+'공원(전체)'!F27+'청소년수련관 '!C27</f>
        <v>115.32000000000001</v>
      </c>
      <c r="G9" s="85">
        <f>시민회관!D27+'공원(전체)'!G27+'청소년수련관 '!D27</f>
        <v>63737190</v>
      </c>
      <c r="H9" s="89" t="e">
        <f t="shared" si="1"/>
        <v>#REF!</v>
      </c>
      <c r="I9" s="89" t="e">
        <f t="shared" si="2"/>
        <v>#REF!</v>
      </c>
      <c r="J9" s="90" t="e">
        <f t="shared" si="3"/>
        <v>#REF!</v>
      </c>
      <c r="K9" s="97" t="e">
        <f t="shared" si="4"/>
        <v>#REF!</v>
      </c>
      <c r="L9" s="42"/>
      <c r="M9" s="43"/>
    </row>
    <row r="10" spans="1:13" ht="27.75" customHeight="1" x14ac:dyDescent="0.3">
      <c r="A10" s="169" t="s">
        <v>16</v>
      </c>
      <c r="B10" s="40" t="e">
        <f>시민회관!#REF!+'공원(전체)'!B28+'청소년수련관 '!#REF!</f>
        <v>#REF!</v>
      </c>
      <c r="C10" s="40" t="e">
        <f>시민회관!#REF!+'공원(전체)'!C28+'청소년수련관 '!#REF!</f>
        <v>#REF!</v>
      </c>
      <c r="D10" s="40" t="e">
        <f>시민회관!#REF!+'공원(전체)'!D28+'청소년수련관 '!#REF!</f>
        <v>#REF!</v>
      </c>
      <c r="E10" s="85">
        <f>시민회관!B28+'공원(전체)'!E28+'청소년수련관 '!B28</f>
        <v>505901</v>
      </c>
      <c r="F10" s="85">
        <f>시민회관!C28+'공원(전체)'!F28+'청소년수련관 '!C28</f>
        <v>116.34</v>
      </c>
      <c r="G10" s="85">
        <f>시민회관!D28+'공원(전체)'!G28+'청소년수련관 '!D28</f>
        <v>65440750</v>
      </c>
      <c r="H10" s="89" t="e">
        <f t="shared" si="1"/>
        <v>#REF!</v>
      </c>
      <c r="I10" s="89" t="e">
        <f t="shared" si="2"/>
        <v>#REF!</v>
      </c>
      <c r="J10" s="90" t="e">
        <f t="shared" si="3"/>
        <v>#REF!</v>
      </c>
      <c r="K10" s="97" t="e">
        <f t="shared" si="4"/>
        <v>#REF!</v>
      </c>
      <c r="L10" s="42"/>
      <c r="M10" s="43"/>
    </row>
    <row r="11" spans="1:13" ht="27.75" customHeight="1" x14ac:dyDescent="0.3">
      <c r="A11" s="169" t="s">
        <v>17</v>
      </c>
      <c r="B11" s="40" t="e">
        <f>시민회관!#REF!+'공원(전체)'!B29+'청소년수련관 '!#REF!</f>
        <v>#REF!</v>
      </c>
      <c r="C11" s="40" t="e">
        <f>시민회관!#REF!+'공원(전체)'!C29+'청소년수련관 '!#REF!</f>
        <v>#REF!</v>
      </c>
      <c r="D11" s="40" t="e">
        <f>시민회관!#REF!+'공원(전체)'!D29+'청소년수련관 '!#REF!</f>
        <v>#REF!</v>
      </c>
      <c r="E11" s="85">
        <f>시민회관!B29+'공원(전체)'!E29+'청소년수련관 '!B29</f>
        <v>502652</v>
      </c>
      <c r="F11" s="85">
        <f>시민회관!C29+'공원(전체)'!F29+'청소년수련관 '!C29</f>
        <v>115.59</v>
      </c>
      <c r="G11" s="85">
        <f>시민회관!D29+'공원(전체)'!G29+'청소년수련관 '!D29</f>
        <v>65631790</v>
      </c>
      <c r="H11" s="89" t="e">
        <f t="shared" si="1"/>
        <v>#REF!</v>
      </c>
      <c r="I11" s="89" t="e">
        <f t="shared" si="2"/>
        <v>#REF!</v>
      </c>
      <c r="J11" s="90" t="e">
        <f t="shared" si="3"/>
        <v>#REF!</v>
      </c>
      <c r="K11" s="97" t="e">
        <f t="shared" si="4"/>
        <v>#REF!</v>
      </c>
      <c r="L11" s="42"/>
      <c r="M11" s="43"/>
    </row>
    <row r="12" spans="1:13" ht="27.75" customHeight="1" x14ac:dyDescent="0.3">
      <c r="A12" s="169" t="s">
        <v>18</v>
      </c>
      <c r="B12" s="40" t="e">
        <f>시민회관!#REF!+'공원(전체)'!B30+'청소년수련관 '!#REF!</f>
        <v>#REF!</v>
      </c>
      <c r="C12" s="40" t="e">
        <f>시민회관!#REF!+'공원(전체)'!C30+'청소년수련관 '!#REF!</f>
        <v>#REF!</v>
      </c>
      <c r="D12" s="40" t="e">
        <f>시민회관!#REF!+'공원(전체)'!D30+'청소년수련관 '!#REF!</f>
        <v>#REF!</v>
      </c>
      <c r="E12" s="85">
        <f>시민회관!B30+'공원(전체)'!E30+'청소년수련관 '!B30</f>
        <v>576820</v>
      </c>
      <c r="F12" s="85">
        <f>시민회관!C30+'공원(전체)'!F30+'청소년수련관 '!C30</f>
        <v>132.66</v>
      </c>
      <c r="G12" s="85">
        <f>시민회관!D30+'공원(전체)'!G30+'청소년수련관 '!D30</f>
        <v>90646820</v>
      </c>
      <c r="H12" s="89" t="e">
        <f t="shared" si="1"/>
        <v>#REF!</v>
      </c>
      <c r="I12" s="89" t="e">
        <f t="shared" si="2"/>
        <v>#REF!</v>
      </c>
      <c r="J12" s="90" t="e">
        <f t="shared" si="3"/>
        <v>#REF!</v>
      </c>
      <c r="K12" s="97" t="e">
        <f t="shared" si="4"/>
        <v>#REF!</v>
      </c>
      <c r="L12" s="42"/>
      <c r="M12" s="43"/>
    </row>
    <row r="13" spans="1:13" ht="27.75" customHeight="1" x14ac:dyDescent="0.3">
      <c r="A13" s="169" t="s">
        <v>5</v>
      </c>
      <c r="B13" s="40" t="e">
        <f>시민회관!#REF!+'공원(전체)'!B31+'청소년수련관 '!#REF!</f>
        <v>#REF!</v>
      </c>
      <c r="C13" s="40" t="e">
        <f>시민회관!#REF!+'공원(전체)'!C31+'청소년수련관 '!#REF!</f>
        <v>#REF!</v>
      </c>
      <c r="D13" s="40" t="e">
        <f>시민회관!#REF!+'공원(전체)'!D31+'청소년수련관 '!#REF!</f>
        <v>#REF!</v>
      </c>
      <c r="E13" s="85">
        <f>시민회관!B31+'공원(전체)'!E31+'청소년수련관 '!B31</f>
        <v>693474</v>
      </c>
      <c r="F13" s="85">
        <f>시민회관!C31+'공원(전체)'!F31+'청소년수련관 '!C31</f>
        <v>159.49</v>
      </c>
      <c r="G13" s="85">
        <f>시민회관!D31+'공원(전체)'!G31+'청소년수련관 '!D31</f>
        <v>114755532</v>
      </c>
      <c r="H13" s="89" t="e">
        <f t="shared" si="1"/>
        <v>#REF!</v>
      </c>
      <c r="I13" s="89" t="e">
        <f t="shared" si="2"/>
        <v>#REF!</v>
      </c>
      <c r="J13" s="90" t="e">
        <f t="shared" si="3"/>
        <v>#REF!</v>
      </c>
      <c r="K13" s="97" t="e">
        <f t="shared" si="4"/>
        <v>#REF!</v>
      </c>
      <c r="L13" s="42"/>
      <c r="M13" s="43"/>
    </row>
    <row r="14" spans="1:13" ht="27.75" customHeight="1" x14ac:dyDescent="0.3">
      <c r="A14" s="169" t="s">
        <v>6</v>
      </c>
      <c r="B14" s="40" t="e">
        <f>시민회관!#REF!+'공원(전체)'!B32+'청소년수련관 '!#REF!</f>
        <v>#REF!</v>
      </c>
      <c r="C14" s="40" t="e">
        <f>시민회관!#REF!+'공원(전체)'!C32+'청소년수련관 '!#REF!</f>
        <v>#REF!</v>
      </c>
      <c r="D14" s="40" t="e">
        <f>시민회관!#REF!+'공원(전체)'!D32+'청소년수련관 '!#REF!</f>
        <v>#REF!</v>
      </c>
      <c r="E14" s="85">
        <f>시민회관!B32+'공원(전체)'!E32+'청소년수련관 '!B32</f>
        <v>722372</v>
      </c>
      <c r="F14" s="85">
        <f>시민회관!C32+'공원(전체)'!F32+'청소년수련관 '!C32</f>
        <v>166.13000000000002</v>
      </c>
      <c r="G14" s="85">
        <f>시민회관!D32+'공원(전체)'!G32+'청소년수련관 '!D32</f>
        <v>118115230</v>
      </c>
      <c r="H14" s="89" t="e">
        <f t="shared" si="1"/>
        <v>#REF!</v>
      </c>
      <c r="I14" s="89" t="e">
        <f t="shared" si="2"/>
        <v>#REF!</v>
      </c>
      <c r="J14" s="90" t="e">
        <f t="shared" si="3"/>
        <v>#REF!</v>
      </c>
      <c r="K14" s="97" t="e">
        <f t="shared" si="4"/>
        <v>#REF!</v>
      </c>
      <c r="L14" s="42"/>
      <c r="M14" s="43"/>
    </row>
    <row r="15" spans="1:13" ht="27.75" customHeight="1" x14ac:dyDescent="0.3">
      <c r="A15" s="169" t="s">
        <v>12</v>
      </c>
      <c r="B15" s="40" t="e">
        <f>시민회관!#REF!+'공원(전체)'!B33+'청소년수련관 '!#REF!</f>
        <v>#REF!</v>
      </c>
      <c r="C15" s="40" t="e">
        <f>시민회관!#REF!+'공원(전체)'!C33+'청소년수련관 '!#REF!</f>
        <v>#REF!</v>
      </c>
      <c r="D15" s="40" t="e">
        <f>시민회관!#REF!+'공원(전체)'!D33+'청소년수련관 '!#REF!</f>
        <v>#REF!</v>
      </c>
      <c r="E15" s="85">
        <f>시민회관!B33+'공원(전체)'!E33+'청소년수련관 '!B33</f>
        <v>624043</v>
      </c>
      <c r="F15" s="85">
        <f>시민회관!C33+'공원(전체)'!F33+'청소년수련관 '!C33</f>
        <v>143.51999999999998</v>
      </c>
      <c r="G15" s="85">
        <f>시민회관!D33+'공원(전체)'!G33+'청소년수련관 '!D33</f>
        <v>85926620</v>
      </c>
      <c r="H15" s="89" t="e">
        <f t="shared" si="1"/>
        <v>#REF!</v>
      </c>
      <c r="I15" s="89" t="e">
        <f t="shared" si="2"/>
        <v>#REF!</v>
      </c>
      <c r="J15" s="90" t="e">
        <f t="shared" si="3"/>
        <v>#REF!</v>
      </c>
      <c r="K15" s="97" t="e">
        <f t="shared" ref="K15:K18" si="5">(G15-D15)/D15</f>
        <v>#REF!</v>
      </c>
      <c r="L15" s="42"/>
      <c r="M15" s="43"/>
    </row>
    <row r="16" spans="1:13" ht="27.75" customHeight="1" x14ac:dyDescent="0.3">
      <c r="A16" s="169" t="s">
        <v>33</v>
      </c>
      <c r="B16" s="40" t="e">
        <f>시민회관!#REF!+'공원(전체)'!B34+'청소년수련관 '!#REF!</f>
        <v>#REF!</v>
      </c>
      <c r="C16" s="40" t="e">
        <f>시민회관!#REF!+'공원(전체)'!C34+'청소년수련관 '!#REF!</f>
        <v>#REF!</v>
      </c>
      <c r="D16" s="40" t="e">
        <f>시민회관!#REF!+'공원(전체)'!D34+'청소년수련관 '!#REF!</f>
        <v>#REF!</v>
      </c>
      <c r="E16" s="85">
        <f>시민회관!B34+'공원(전체)'!E34+'청소년수련관 '!B34</f>
        <v>540490</v>
      </c>
      <c r="F16" s="85">
        <f>시민회관!C34+'공원(전체)'!F34+'청소년수련관 '!C34</f>
        <v>124.3</v>
      </c>
      <c r="G16" s="85">
        <f>시민회관!D34+'공원(전체)'!G34+'청소년수련관 '!D34</f>
        <v>79213740</v>
      </c>
      <c r="H16" s="89" t="e">
        <f t="shared" si="1"/>
        <v>#REF!</v>
      </c>
      <c r="I16" s="89" t="e">
        <f t="shared" si="2"/>
        <v>#REF!</v>
      </c>
      <c r="J16" s="90" t="e">
        <f t="shared" si="3"/>
        <v>#REF!</v>
      </c>
      <c r="K16" s="97" t="e">
        <f t="shared" si="5"/>
        <v>#REF!</v>
      </c>
      <c r="L16" s="42"/>
      <c r="M16" s="43"/>
    </row>
    <row r="17" spans="1:13" ht="27.75" customHeight="1" x14ac:dyDescent="0.3">
      <c r="A17" s="169" t="s">
        <v>34</v>
      </c>
      <c r="B17" s="40" t="e">
        <f>시민회관!#REF!+'공원(전체)'!B35+'청소년수련관 '!#REF!</f>
        <v>#REF!</v>
      </c>
      <c r="C17" s="40" t="e">
        <f>시민회관!#REF!+'공원(전체)'!C35+'청소년수련관 '!#REF!</f>
        <v>#REF!</v>
      </c>
      <c r="D17" s="40" t="e">
        <f>시민회관!#REF!+'공원(전체)'!D35+'청소년수련관 '!#REF!</f>
        <v>#REF!</v>
      </c>
      <c r="E17" s="85">
        <f>시민회관!B35+'공원(전체)'!E35+'청소년수련관 '!B35</f>
        <v>529561</v>
      </c>
      <c r="F17" s="85">
        <f>시민회관!C35+'공원(전체)'!F35+'청소년수련관 '!C35</f>
        <v>121.78</v>
      </c>
      <c r="G17" s="85">
        <f>시민회관!D35+'공원(전체)'!G35+'청소년수련관 '!D35</f>
        <v>94311810</v>
      </c>
      <c r="H17" s="89" t="e">
        <f t="shared" si="1"/>
        <v>#REF!</v>
      </c>
      <c r="I17" s="89" t="e">
        <f t="shared" si="2"/>
        <v>#REF!</v>
      </c>
      <c r="J17" s="90" t="e">
        <f t="shared" si="3"/>
        <v>#REF!</v>
      </c>
      <c r="K17" s="97" t="e">
        <f t="shared" si="5"/>
        <v>#REF!</v>
      </c>
      <c r="L17" s="42"/>
      <c r="M17" s="43"/>
    </row>
    <row r="18" spans="1:13" ht="27.75" customHeight="1" thickBot="1" x14ac:dyDescent="0.35">
      <c r="A18" s="128" t="s">
        <v>35</v>
      </c>
      <c r="B18" s="98" t="e">
        <f>시민회관!#REF!+'공원(전체)'!B36+'청소년수련관 '!#REF!</f>
        <v>#REF!</v>
      </c>
      <c r="C18" s="98" t="e">
        <f>시민회관!#REF!+'공원(전체)'!C36+'청소년수련관 '!#REF!</f>
        <v>#REF!</v>
      </c>
      <c r="D18" s="98" t="e">
        <f>시민회관!#REF!+'공원(전체)'!D36+'청소년수련관 '!#REF!</f>
        <v>#REF!</v>
      </c>
      <c r="E18" s="170">
        <f>시민회관!B36+'공원(전체)'!E36+'청소년수련관 '!B36</f>
        <v>604389</v>
      </c>
      <c r="F18" s="170">
        <f>시민회관!C36+'공원(전체)'!F36+'청소년수련관 '!C36</f>
        <v>139</v>
      </c>
      <c r="G18" s="170">
        <f>시민회관!D36+'공원(전체)'!G36+'청소년수련관 '!D36</f>
        <v>107779670</v>
      </c>
      <c r="H18" s="89" t="e">
        <f t="shared" si="1"/>
        <v>#REF!</v>
      </c>
      <c r="I18" s="89" t="e">
        <f t="shared" si="2"/>
        <v>#REF!</v>
      </c>
      <c r="J18" s="90" t="e">
        <f t="shared" si="3"/>
        <v>#REF!</v>
      </c>
      <c r="K18" s="103" t="e">
        <f t="shared" si="5"/>
        <v>#REF!</v>
      </c>
      <c r="L18" s="42"/>
      <c r="M18" s="43"/>
    </row>
    <row r="19" spans="1:13" ht="21.75" customHeight="1" x14ac:dyDescent="0.3">
      <c r="A19" s="37"/>
      <c r="B19" s="246"/>
      <c r="C19" s="246"/>
      <c r="D19" s="246"/>
      <c r="E19" s="246"/>
      <c r="F19" s="246"/>
      <c r="G19" s="246"/>
      <c r="H19" s="246"/>
      <c r="I19" s="246"/>
      <c r="J19" s="246"/>
    </row>
    <row r="20" spans="1:13" ht="21" customHeight="1" thickBot="1" x14ac:dyDescent="0.35">
      <c r="A20" s="46" t="s">
        <v>7</v>
      </c>
      <c r="B20" s="22"/>
      <c r="C20" s="22"/>
      <c r="D20" s="22"/>
      <c r="E20" s="22"/>
      <c r="F20" s="22"/>
      <c r="G20" s="22"/>
      <c r="H20" s="22"/>
      <c r="I20" s="22"/>
      <c r="K20" s="81" t="s">
        <v>45</v>
      </c>
    </row>
    <row r="21" spans="1:13" ht="26.25" customHeight="1" x14ac:dyDescent="0.3">
      <c r="A21" s="236" t="s">
        <v>1</v>
      </c>
      <c r="B21" s="247" t="str">
        <f>B4</f>
        <v>2007년</v>
      </c>
      <c r="C21" s="247"/>
      <c r="D21" s="247"/>
      <c r="E21" s="247" t="str">
        <f>E4</f>
        <v>2022년</v>
      </c>
      <c r="F21" s="247"/>
      <c r="G21" s="247"/>
      <c r="H21" s="242" t="s">
        <v>36</v>
      </c>
      <c r="I21" s="242"/>
      <c r="J21" s="242"/>
      <c r="K21" s="243"/>
    </row>
    <row r="22" spans="1:13" ht="26.25" customHeight="1" thickBot="1" x14ac:dyDescent="0.35">
      <c r="A22" s="257"/>
      <c r="B22" s="15" t="s">
        <v>2</v>
      </c>
      <c r="C22" s="16" t="s">
        <v>19</v>
      </c>
      <c r="D22" s="15" t="s">
        <v>3</v>
      </c>
      <c r="E22" s="15" t="s">
        <v>2</v>
      </c>
      <c r="F22" s="16" t="s">
        <v>19</v>
      </c>
      <c r="G22" s="15" t="s">
        <v>3</v>
      </c>
      <c r="H22" s="15" t="s">
        <v>8</v>
      </c>
      <c r="I22" s="15" t="s">
        <v>9</v>
      </c>
      <c r="J22" s="16" t="s">
        <v>10</v>
      </c>
      <c r="K22" s="17" t="s">
        <v>11</v>
      </c>
    </row>
    <row r="23" spans="1:13" ht="26.25" customHeight="1" thickBot="1" x14ac:dyDescent="0.35">
      <c r="A23" s="27" t="s">
        <v>4</v>
      </c>
      <c r="B23" s="23" t="e">
        <f t="shared" ref="B23:G23" si="6">SUM(B24:B35)</f>
        <v>#REF!</v>
      </c>
      <c r="C23" s="23" t="e">
        <f t="shared" si="6"/>
        <v>#REF!</v>
      </c>
      <c r="D23" s="23" t="e">
        <f t="shared" si="6"/>
        <v>#REF!</v>
      </c>
      <c r="E23" s="23">
        <f t="shared" si="6"/>
        <v>642806</v>
      </c>
      <c r="F23" s="23">
        <f t="shared" si="6"/>
        <v>670.26</v>
      </c>
      <c r="G23" s="23">
        <f t="shared" si="6"/>
        <v>525819130</v>
      </c>
      <c r="H23" s="23" t="e">
        <f>E23-B23</f>
        <v>#REF!</v>
      </c>
      <c r="I23" s="23" t="e">
        <f>G23-D23</f>
        <v>#REF!</v>
      </c>
      <c r="J23" s="132" t="e">
        <f>(E23-B23)/B23</f>
        <v>#REF!</v>
      </c>
      <c r="K23" s="133" t="e">
        <f>(G23-D23)/D23</f>
        <v>#REF!</v>
      </c>
    </row>
    <row r="24" spans="1:13" ht="26.25" customHeight="1" x14ac:dyDescent="0.3">
      <c r="A24" s="168" t="s">
        <v>13</v>
      </c>
      <c r="B24" s="135" t="e">
        <f>시민회관!#REF!+'공원(전체)'!B43+'청소년수련관 '!#REF!</f>
        <v>#REF!</v>
      </c>
      <c r="C24" s="135" t="e">
        <f>시민회관!#REF!+'공원(전체)'!C43+'청소년수련관 '!#REF!</f>
        <v>#REF!</v>
      </c>
      <c r="D24" s="135" t="e">
        <f>시민회관!#REF!+'공원(전체)'!D43+'청소년수련관 '!#REF!</f>
        <v>#REF!</v>
      </c>
      <c r="E24" s="135">
        <f>시민회관!G25+'공원(전체)'!E43+'청소년수련관 '!G25</f>
        <v>82253</v>
      </c>
      <c r="F24" s="135">
        <f>시민회관!H25+'공원(전체)'!F43+'청소년수련관 '!H25</f>
        <v>85.78</v>
      </c>
      <c r="G24" s="135">
        <f>시민회관!I25+'공원(전체)'!G43+'청소년수련관 '!I25</f>
        <v>59891740</v>
      </c>
      <c r="H24" s="89" t="e">
        <f t="shared" ref="H24:H35" si="7">E24-B24</f>
        <v>#REF!</v>
      </c>
      <c r="I24" s="89" t="e">
        <f t="shared" ref="I24:I35" si="8">G24-D24</f>
        <v>#REF!</v>
      </c>
      <c r="J24" s="90" t="e">
        <f t="shared" ref="J24:J35" si="9">(E24-B24)/B24</f>
        <v>#REF!</v>
      </c>
      <c r="K24" s="91" t="e">
        <f t="shared" ref="K24:K35" si="10">(G24-D24)/D24</f>
        <v>#REF!</v>
      </c>
    </row>
    <row r="25" spans="1:13" ht="26.25" customHeight="1" x14ac:dyDescent="0.3">
      <c r="A25" s="169" t="s">
        <v>14</v>
      </c>
      <c r="B25" s="138" t="e">
        <f>시민회관!#REF!+'공원(전체)'!B44+'청소년수련관 '!#REF!</f>
        <v>#REF!</v>
      </c>
      <c r="C25" s="138" t="e">
        <f>시민회관!#REF!+'공원(전체)'!C44+'청소년수련관 '!#REF!</f>
        <v>#REF!</v>
      </c>
      <c r="D25" s="138" t="e">
        <f>시민회관!#REF!+'공원(전체)'!D44+'청소년수련관 '!#REF!</f>
        <v>#REF!</v>
      </c>
      <c r="E25" s="135">
        <f>시민회관!G26+'공원(전체)'!E44+'청소년수련관 '!G26</f>
        <v>67278</v>
      </c>
      <c r="F25" s="135">
        <f>시민회관!H26+'공원(전체)'!F44+'청소년수련관 '!H26</f>
        <v>70.150000000000006</v>
      </c>
      <c r="G25" s="135">
        <f>시민회관!I26+'공원(전체)'!G44+'청소년수련관 '!I26</f>
        <v>49438740</v>
      </c>
      <c r="H25" s="89" t="e">
        <f t="shared" si="7"/>
        <v>#REF!</v>
      </c>
      <c r="I25" s="89" t="e">
        <f t="shared" si="8"/>
        <v>#REF!</v>
      </c>
      <c r="J25" s="90" t="e">
        <f t="shared" si="9"/>
        <v>#REF!</v>
      </c>
      <c r="K25" s="91" t="e">
        <f t="shared" si="10"/>
        <v>#REF!</v>
      </c>
    </row>
    <row r="26" spans="1:13" ht="26.25" customHeight="1" x14ac:dyDescent="0.3">
      <c r="A26" s="169" t="s">
        <v>15</v>
      </c>
      <c r="B26" s="138" t="e">
        <f>시민회관!#REF!+'공원(전체)'!B45+'청소년수련관 '!#REF!</f>
        <v>#REF!</v>
      </c>
      <c r="C26" s="138" t="e">
        <f>시민회관!#REF!+'공원(전체)'!C45+'청소년수련관 '!#REF!</f>
        <v>#REF!</v>
      </c>
      <c r="D26" s="138" t="e">
        <f>시민회관!#REF!+'공원(전체)'!D45+'청소년수련관 '!#REF!</f>
        <v>#REF!</v>
      </c>
      <c r="E26" s="135">
        <f>시민회관!G27+'공원(전체)'!E45+'청소년수련관 '!G27</f>
        <v>55678</v>
      </c>
      <c r="F26" s="135">
        <f>시민회관!H27+'공원(전체)'!F45+'청소년수련관 '!H27</f>
        <v>58.05</v>
      </c>
      <c r="G26" s="135">
        <f>시민회관!I27+'공원(전체)'!G45+'청소년수련관 '!I27</f>
        <v>39701170</v>
      </c>
      <c r="H26" s="89" t="e">
        <f t="shared" si="7"/>
        <v>#REF!</v>
      </c>
      <c r="I26" s="89" t="e">
        <f t="shared" si="8"/>
        <v>#REF!</v>
      </c>
      <c r="J26" s="90" t="e">
        <f t="shared" si="9"/>
        <v>#REF!</v>
      </c>
      <c r="K26" s="91" t="e">
        <f t="shared" si="10"/>
        <v>#REF!</v>
      </c>
    </row>
    <row r="27" spans="1:13" ht="26.25" customHeight="1" x14ac:dyDescent="0.3">
      <c r="A27" s="169" t="s">
        <v>16</v>
      </c>
      <c r="B27" s="138" t="e">
        <f>시민회관!#REF!+'공원(전체)'!B46+'청소년수련관 '!#REF!</f>
        <v>#REF!</v>
      </c>
      <c r="C27" s="138" t="e">
        <f>시민회관!#REF!+'공원(전체)'!C46+'청소년수련관 '!#REF!</f>
        <v>#REF!</v>
      </c>
      <c r="D27" s="138" t="e">
        <f>시민회관!#REF!+'공원(전체)'!D46+'청소년수련관 '!#REF!</f>
        <v>#REF!</v>
      </c>
      <c r="E27" s="135">
        <f>시민회관!G28+'공원(전체)'!E46+'청소년수련관 '!G28</f>
        <v>30547</v>
      </c>
      <c r="F27" s="135">
        <f>시민회관!H28+'공원(전체)'!F46+'청소년수련관 '!H28</f>
        <v>31.85</v>
      </c>
      <c r="G27" s="135">
        <f>시민회관!I28+'공원(전체)'!G46+'청소년수련관 '!I28</f>
        <v>20983612</v>
      </c>
      <c r="H27" s="89" t="e">
        <f t="shared" si="7"/>
        <v>#REF!</v>
      </c>
      <c r="I27" s="89" t="e">
        <f t="shared" si="8"/>
        <v>#REF!</v>
      </c>
      <c r="J27" s="90" t="e">
        <f t="shared" si="9"/>
        <v>#REF!</v>
      </c>
      <c r="K27" s="91" t="e">
        <f t="shared" si="10"/>
        <v>#REF!</v>
      </c>
    </row>
    <row r="28" spans="1:13" ht="26.25" customHeight="1" x14ac:dyDescent="0.3">
      <c r="A28" s="169" t="s">
        <v>17</v>
      </c>
      <c r="B28" s="138" t="e">
        <f>시민회관!#REF!+'공원(전체)'!B47+'청소년수련관 '!#REF!</f>
        <v>#REF!</v>
      </c>
      <c r="C28" s="138" t="e">
        <f>시민회관!#REF!+'공원(전체)'!C47+'청소년수련관 '!#REF!</f>
        <v>#REF!</v>
      </c>
      <c r="D28" s="138" t="e">
        <f>시민회관!#REF!+'공원(전체)'!D47+'청소년수련관 '!#REF!</f>
        <v>#REF!</v>
      </c>
      <c r="E28" s="135">
        <f>시민회관!G29+'공원(전체)'!E47+'청소년수련관 '!G29</f>
        <v>29042</v>
      </c>
      <c r="F28" s="135">
        <f>시민회관!H29+'공원(전체)'!F47+'청소년수련관 '!H29</f>
        <v>30.28</v>
      </c>
      <c r="G28" s="135">
        <f>시민회관!I29+'공원(전체)'!G47+'청소년수련관 '!I29</f>
        <v>20689930</v>
      </c>
      <c r="H28" s="89" t="e">
        <f t="shared" si="7"/>
        <v>#REF!</v>
      </c>
      <c r="I28" s="89" t="e">
        <f t="shared" si="8"/>
        <v>#REF!</v>
      </c>
      <c r="J28" s="90" t="e">
        <f t="shared" si="9"/>
        <v>#REF!</v>
      </c>
      <c r="K28" s="91" t="e">
        <f t="shared" si="10"/>
        <v>#REF!</v>
      </c>
    </row>
    <row r="29" spans="1:13" ht="26.25" customHeight="1" x14ac:dyDescent="0.3">
      <c r="A29" s="169" t="s">
        <v>18</v>
      </c>
      <c r="B29" s="138" t="e">
        <f>시민회관!#REF!+'공원(전체)'!B48+'청소년수련관 '!#REF!</f>
        <v>#REF!</v>
      </c>
      <c r="C29" s="138" t="e">
        <f>시민회관!#REF!+'공원(전체)'!C48+'청소년수련관 '!#REF!</f>
        <v>#REF!</v>
      </c>
      <c r="D29" s="138" t="e">
        <f>시민회관!#REF!+'공원(전체)'!D48+'청소년수련관 '!#REF!</f>
        <v>#REF!</v>
      </c>
      <c r="E29" s="135">
        <f>시민회관!G30+'공원(전체)'!E48+'청소년수련관 '!G30</f>
        <v>46509</v>
      </c>
      <c r="F29" s="135">
        <f>시민회관!H30+'공원(전체)'!F48+'청소년수련관 '!H30</f>
        <v>48.49</v>
      </c>
      <c r="G29" s="135">
        <f>시민회관!I30+'공원(전체)'!G48+'청소년수련관 '!I30</f>
        <v>32176730</v>
      </c>
      <c r="H29" s="89" t="e">
        <f t="shared" si="7"/>
        <v>#REF!</v>
      </c>
      <c r="I29" s="89" t="e">
        <f t="shared" si="8"/>
        <v>#REF!</v>
      </c>
      <c r="J29" s="90" t="e">
        <f t="shared" si="9"/>
        <v>#REF!</v>
      </c>
      <c r="K29" s="91" t="e">
        <f t="shared" si="10"/>
        <v>#REF!</v>
      </c>
    </row>
    <row r="30" spans="1:13" ht="26.25" customHeight="1" x14ac:dyDescent="0.3">
      <c r="A30" s="169" t="s">
        <v>5</v>
      </c>
      <c r="B30" s="138" t="e">
        <f>시민회관!#REF!+'공원(전체)'!B49+'청소년수련관 '!#REF!</f>
        <v>#REF!</v>
      </c>
      <c r="C30" s="138" t="e">
        <f>시민회관!#REF!+'공원(전체)'!C49+'청소년수련관 '!#REF!</f>
        <v>#REF!</v>
      </c>
      <c r="D30" s="138" t="e">
        <f>시민회관!#REF!+'공원(전체)'!D49+'청소년수련관 '!#REF!</f>
        <v>#REF!</v>
      </c>
      <c r="E30" s="135">
        <f>시민회관!G31+'공원(전체)'!E49+'청소년수련관 '!G31</f>
        <v>60928</v>
      </c>
      <c r="F30" s="135">
        <f>시민회관!H31+'공원(전체)'!F49+'청소년수련관 '!H31</f>
        <v>63.53</v>
      </c>
      <c r="G30" s="135">
        <f>시민회관!I31+'공원(전체)'!G49+'청소년수련관 '!I31</f>
        <v>45990000</v>
      </c>
      <c r="H30" s="89" t="e">
        <f t="shared" si="7"/>
        <v>#REF!</v>
      </c>
      <c r="I30" s="89" t="e">
        <f t="shared" si="8"/>
        <v>#REF!</v>
      </c>
      <c r="J30" s="90" t="e">
        <f t="shared" si="9"/>
        <v>#REF!</v>
      </c>
      <c r="K30" s="91" t="e">
        <f t="shared" si="10"/>
        <v>#REF!</v>
      </c>
    </row>
    <row r="31" spans="1:13" ht="26.25" customHeight="1" x14ac:dyDescent="0.3">
      <c r="A31" s="169" t="s">
        <v>6</v>
      </c>
      <c r="B31" s="138" t="e">
        <f>시민회관!#REF!+'공원(전체)'!B50+'청소년수련관 '!#REF!</f>
        <v>#REF!</v>
      </c>
      <c r="C31" s="138" t="e">
        <f>시민회관!#REF!+'공원(전체)'!C50+'청소년수련관 '!#REF!</f>
        <v>#REF!</v>
      </c>
      <c r="D31" s="138" t="e">
        <f>시민회관!#REF!+'공원(전체)'!D50+'청소년수련관 '!#REF!</f>
        <v>#REF!</v>
      </c>
      <c r="E31" s="135">
        <f>시민회관!G32+'공원(전체)'!E50+'청소년수련관 '!G32</f>
        <v>59441</v>
      </c>
      <c r="F31" s="135">
        <f>시민회관!H32+'공원(전체)'!F50+'청소년수련관 '!H32</f>
        <v>61.980000000000004</v>
      </c>
      <c r="G31" s="135">
        <f>시민회관!I32+'공원(전체)'!G50+'청소년수련관 '!I32</f>
        <v>53734970</v>
      </c>
      <c r="H31" s="89" t="e">
        <f t="shared" si="7"/>
        <v>#REF!</v>
      </c>
      <c r="I31" s="89" t="e">
        <f t="shared" si="8"/>
        <v>#REF!</v>
      </c>
      <c r="J31" s="90" t="e">
        <f t="shared" si="9"/>
        <v>#REF!</v>
      </c>
      <c r="K31" s="91" t="e">
        <f t="shared" si="10"/>
        <v>#REF!</v>
      </c>
    </row>
    <row r="32" spans="1:13" ht="26.25" customHeight="1" x14ac:dyDescent="0.3">
      <c r="A32" s="169" t="s">
        <v>12</v>
      </c>
      <c r="B32" s="138" t="e">
        <f>시민회관!#REF!+'공원(전체)'!B51+'청소년수련관 '!#REF!</f>
        <v>#REF!</v>
      </c>
      <c r="C32" s="138" t="e">
        <f>시민회관!#REF!+'공원(전체)'!C51+'청소년수련관 '!#REF!</f>
        <v>#REF!</v>
      </c>
      <c r="D32" s="138" t="e">
        <f>시민회관!#REF!+'공원(전체)'!D51+'청소년수련관 '!#REF!</f>
        <v>#REF!</v>
      </c>
      <c r="E32" s="135">
        <f>시민회관!G33+'공원(전체)'!E51+'청소년수련관 '!G33</f>
        <v>40949</v>
      </c>
      <c r="F32" s="135">
        <f>시민회관!H33+'공원(전체)'!F51+'청소년수련관 '!H33</f>
        <v>42.69</v>
      </c>
      <c r="G32" s="135">
        <f>시민회관!I33+'공원(전체)'!G51+'청소년수련관 '!I33</f>
        <v>38033540</v>
      </c>
      <c r="H32" s="89" t="e">
        <f t="shared" si="7"/>
        <v>#REF!</v>
      </c>
      <c r="I32" s="89" t="e">
        <f t="shared" si="8"/>
        <v>#REF!</v>
      </c>
      <c r="J32" s="90" t="e">
        <f t="shared" si="9"/>
        <v>#REF!</v>
      </c>
      <c r="K32" s="91" t="e">
        <f t="shared" si="10"/>
        <v>#REF!</v>
      </c>
    </row>
    <row r="33" spans="1:11" ht="26.25" customHeight="1" x14ac:dyDescent="0.3">
      <c r="A33" s="169" t="s">
        <v>33</v>
      </c>
      <c r="B33" s="138" t="e">
        <f>시민회관!#REF!+'공원(전체)'!B52+'청소년수련관 '!#REF!</f>
        <v>#REF!</v>
      </c>
      <c r="C33" s="138" t="e">
        <f>시민회관!#REF!+'공원(전체)'!C52+'청소년수련관 '!#REF!</f>
        <v>#REF!</v>
      </c>
      <c r="D33" s="138" t="e">
        <f>시민회관!#REF!+'공원(전체)'!D52+'청소년수련관 '!#REF!</f>
        <v>#REF!</v>
      </c>
      <c r="E33" s="135">
        <f>시민회관!G34+'공원(전체)'!E52+'청소년수련관 '!G34</f>
        <v>33235</v>
      </c>
      <c r="F33" s="135">
        <f>시민회관!H34+'공원(전체)'!F52+'청소년수련관 '!H34</f>
        <v>34.65</v>
      </c>
      <c r="G33" s="135">
        <f>시민회관!I34+'공원(전체)'!G52+'청소년수련관 '!I34</f>
        <v>31057970</v>
      </c>
      <c r="H33" s="89" t="e">
        <f t="shared" si="7"/>
        <v>#REF!</v>
      </c>
      <c r="I33" s="89" t="e">
        <f t="shared" si="8"/>
        <v>#REF!</v>
      </c>
      <c r="J33" s="90" t="e">
        <f t="shared" si="9"/>
        <v>#REF!</v>
      </c>
      <c r="K33" s="91" t="e">
        <f t="shared" si="10"/>
        <v>#REF!</v>
      </c>
    </row>
    <row r="34" spans="1:11" ht="26.25" customHeight="1" x14ac:dyDescent="0.3">
      <c r="A34" s="169" t="s">
        <v>34</v>
      </c>
      <c r="B34" s="138" t="e">
        <f>시민회관!#REF!+'공원(전체)'!B53+'청소년수련관 '!#REF!</f>
        <v>#REF!</v>
      </c>
      <c r="C34" s="138" t="e">
        <f>시민회관!#REF!+'공원(전체)'!C53+'청소년수련관 '!#REF!</f>
        <v>#REF!</v>
      </c>
      <c r="D34" s="138" t="e">
        <f>시민회관!#REF!+'공원(전체)'!D53+'청소년수련관 '!#REF!</f>
        <v>#REF!</v>
      </c>
      <c r="E34" s="135">
        <f>시민회관!G35+'공원(전체)'!E53+'청소년수련관 '!G35</f>
        <v>42930</v>
      </c>
      <c r="F34" s="135">
        <f>시민회관!H35+'공원(전체)'!F53+'청소년수련관 '!H35</f>
        <v>44.769999999999996</v>
      </c>
      <c r="G34" s="135">
        <f>시민회관!I35+'공원(전체)'!G53+'청소년수련관 '!I35</f>
        <v>40202802</v>
      </c>
      <c r="H34" s="89" t="e">
        <f t="shared" si="7"/>
        <v>#REF!</v>
      </c>
      <c r="I34" s="89" t="e">
        <f t="shared" si="8"/>
        <v>#REF!</v>
      </c>
      <c r="J34" s="90" t="e">
        <f t="shared" si="9"/>
        <v>#REF!</v>
      </c>
      <c r="K34" s="91" t="e">
        <f t="shared" si="10"/>
        <v>#REF!</v>
      </c>
    </row>
    <row r="35" spans="1:11" ht="26.25" customHeight="1" thickBot="1" x14ac:dyDescent="0.35">
      <c r="A35" s="128" t="s">
        <v>35</v>
      </c>
      <c r="B35" s="141" t="e">
        <f>시민회관!#REF!+'공원(전체)'!B54+'청소년수련관 '!#REF!</f>
        <v>#REF!</v>
      </c>
      <c r="C35" s="141" t="e">
        <f>시민회관!#REF!+'공원(전체)'!C54+'청소년수련관 '!#REF!</f>
        <v>#REF!</v>
      </c>
      <c r="D35" s="141" t="e">
        <f>시민회관!#REF!+'공원(전체)'!D54+'청소년수련관 '!#REF!</f>
        <v>#REF!</v>
      </c>
      <c r="E35" s="135">
        <f>시민회관!G36+'공원(전체)'!E54+'청소년수련관 '!G36</f>
        <v>94016</v>
      </c>
      <c r="F35" s="135">
        <f>시민회관!H36+'공원(전체)'!F54+'청소년수련관 '!H36</f>
        <v>98.039999999999992</v>
      </c>
      <c r="G35" s="135">
        <f>시민회관!I36+'공원(전체)'!G54+'청소년수련관 '!I36</f>
        <v>93917926</v>
      </c>
      <c r="H35" s="89" t="e">
        <f t="shared" si="7"/>
        <v>#REF!</v>
      </c>
      <c r="I35" s="89" t="e">
        <f t="shared" si="8"/>
        <v>#REF!</v>
      </c>
      <c r="J35" s="90" t="e">
        <f t="shared" si="9"/>
        <v>#REF!</v>
      </c>
      <c r="K35" s="91" t="e">
        <f t="shared" si="10"/>
        <v>#REF!</v>
      </c>
    </row>
  </sheetData>
  <mergeCells count="10">
    <mergeCell ref="A4:A5"/>
    <mergeCell ref="B4:D4"/>
    <mergeCell ref="E4:G4"/>
    <mergeCell ref="H4:K4"/>
    <mergeCell ref="A1:K1"/>
    <mergeCell ref="B19:J19"/>
    <mergeCell ref="A21:A22"/>
    <mergeCell ref="B21:D21"/>
    <mergeCell ref="E21:G21"/>
    <mergeCell ref="H21:K21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</sheetPr>
  <dimension ref="A1:K54"/>
  <sheetViews>
    <sheetView showGridLines="0" tabSelected="1" topLeftCell="A21" zoomScale="115" zoomScaleNormal="115" zoomScaleSheetLayoutView="115" zoomScalePageLayoutView="70" workbookViewId="0">
      <selection activeCell="L26" sqref="L26"/>
    </sheetView>
  </sheetViews>
  <sheetFormatPr defaultRowHeight="16.5" x14ac:dyDescent="0.3"/>
  <cols>
    <col min="1" max="1" width="8.5" style="12" customWidth="1"/>
    <col min="2" max="4" width="11.875" style="12" customWidth="1"/>
    <col min="5" max="5" width="2.625" style="12" customWidth="1"/>
    <col min="6" max="6" width="9.25" style="12" customWidth="1"/>
    <col min="7" max="9" width="11.875" style="12" customWidth="1"/>
    <col min="10" max="16384" width="9" style="12"/>
  </cols>
  <sheetData>
    <row r="1" spans="1:9" ht="44.25" customHeight="1" x14ac:dyDescent="0.3">
      <c r="A1" s="235" t="s">
        <v>55</v>
      </c>
      <c r="B1" s="235"/>
      <c r="C1" s="235"/>
      <c r="D1" s="235"/>
      <c r="G1" s="14" t="s">
        <v>46</v>
      </c>
      <c r="I1" s="81"/>
    </row>
    <row r="2" spans="1:9" ht="13.5" hidden="1" customHeight="1" x14ac:dyDescent="0.3">
      <c r="A2" s="13"/>
      <c r="B2" s="13"/>
      <c r="C2" s="13"/>
      <c r="D2" s="13"/>
    </row>
    <row r="3" spans="1:9" ht="22.5" hidden="1" customHeight="1" thickBot="1" x14ac:dyDescent="0.3">
      <c r="A3" s="69" t="s">
        <v>27</v>
      </c>
      <c r="B3" s="14"/>
      <c r="C3" s="14"/>
      <c r="D3" s="14"/>
    </row>
    <row r="4" spans="1:9" ht="34.5" hidden="1" customHeight="1" x14ac:dyDescent="0.3">
      <c r="A4" s="236" t="s">
        <v>1</v>
      </c>
      <c r="B4" s="261" t="str">
        <f>월별합계!E4</f>
        <v>2022년</v>
      </c>
      <c r="C4" s="261"/>
      <c r="D4" s="261"/>
    </row>
    <row r="5" spans="1:9" ht="35.25" hidden="1" customHeight="1" thickBot="1" x14ac:dyDescent="0.3">
      <c r="A5" s="257"/>
      <c r="B5" s="15" t="s">
        <v>29</v>
      </c>
      <c r="C5" s="16" t="s">
        <v>19</v>
      </c>
      <c r="D5" s="15" t="s">
        <v>3</v>
      </c>
    </row>
    <row r="6" spans="1:9" ht="39" hidden="1" customHeight="1" thickBot="1" x14ac:dyDescent="0.3">
      <c r="A6" s="28" t="s">
        <v>4</v>
      </c>
      <c r="B6" s="214">
        <v>1</v>
      </c>
      <c r="C6" s="29">
        <f>SUM(C7:C18)</f>
        <v>1617.6100000000001</v>
      </c>
      <c r="D6" s="29">
        <f>SUM(D7:D18)</f>
        <v>1080759282</v>
      </c>
    </row>
    <row r="7" spans="1:9" ht="29.25" hidden="1" customHeight="1" x14ac:dyDescent="0.3">
      <c r="A7" s="127" t="s">
        <v>13</v>
      </c>
      <c r="B7" s="178">
        <f>C7/$C$6</f>
        <v>8.7555096716761135E-2</v>
      </c>
      <c r="C7" s="179">
        <f>C25+H25</f>
        <v>141.63</v>
      </c>
      <c r="D7" s="134">
        <f>D25+I25</f>
        <v>88430920</v>
      </c>
    </row>
    <row r="8" spans="1:9" ht="29.25" hidden="1" customHeight="1" x14ac:dyDescent="0.3">
      <c r="A8" s="169" t="s">
        <v>14</v>
      </c>
      <c r="B8" s="182">
        <f t="shared" ref="B8:B18" si="0">C8/$C$6</f>
        <v>7.391769338715759E-2</v>
      </c>
      <c r="C8" s="183">
        <f>C26+H26</f>
        <v>119.57</v>
      </c>
      <c r="D8" s="41">
        <f>D26+I26</f>
        <v>75900420</v>
      </c>
    </row>
    <row r="9" spans="1:9" ht="29.25" hidden="1" customHeight="1" x14ac:dyDescent="0.3">
      <c r="A9" s="169" t="s">
        <v>15</v>
      </c>
      <c r="B9" s="182">
        <f t="shared" si="0"/>
        <v>7.484498735789219E-2</v>
      </c>
      <c r="C9" s="183">
        <f>C27+H27</f>
        <v>121.07</v>
      </c>
      <c r="D9" s="41">
        <f>D27+I27</f>
        <v>65780340</v>
      </c>
    </row>
    <row r="10" spans="1:9" ht="29.25" hidden="1" customHeight="1" x14ac:dyDescent="0.3">
      <c r="A10" s="169" t="s">
        <v>16</v>
      </c>
      <c r="B10" s="182">
        <f t="shared" si="0"/>
        <v>6.542986257503354E-2</v>
      </c>
      <c r="C10" s="183">
        <f>C28+H28</f>
        <v>105.84</v>
      </c>
      <c r="D10" s="41">
        <f>D28+I28</f>
        <v>59205282</v>
      </c>
    </row>
    <row r="11" spans="1:9" ht="29.25" hidden="1" customHeight="1" x14ac:dyDescent="0.3">
      <c r="A11" s="169" t="s">
        <v>17</v>
      </c>
      <c r="B11" s="182">
        <f t="shared" si="0"/>
        <v>6.8112833130358985E-2</v>
      </c>
      <c r="C11" s="183">
        <f>C29+H29</f>
        <v>110.18</v>
      </c>
      <c r="D11" s="41">
        <f>D29+I29</f>
        <v>61440150</v>
      </c>
    </row>
    <row r="12" spans="1:9" ht="29.25" hidden="1" customHeight="1" x14ac:dyDescent="0.3">
      <c r="A12" s="169" t="s">
        <v>18</v>
      </c>
      <c r="B12" s="182">
        <f t="shared" si="0"/>
        <v>8.6083790283195571E-2</v>
      </c>
      <c r="C12" s="183">
        <f>C30+H30</f>
        <v>139.25</v>
      </c>
      <c r="D12" s="41">
        <f>D30+I30</f>
        <v>93289680</v>
      </c>
    </row>
    <row r="13" spans="1:9" ht="29.25" hidden="1" customHeight="1" x14ac:dyDescent="0.3">
      <c r="A13" s="169" t="s">
        <v>5</v>
      </c>
      <c r="B13" s="182">
        <f t="shared" si="0"/>
        <v>0.10536532291467039</v>
      </c>
      <c r="C13" s="183">
        <f>C31+H31</f>
        <v>170.44</v>
      </c>
      <c r="D13" s="41">
        <f>D31+I31</f>
        <v>119382680</v>
      </c>
    </row>
    <row r="14" spans="1:9" ht="29.25" hidden="1" customHeight="1" x14ac:dyDescent="0.3">
      <c r="A14" s="169" t="s">
        <v>6</v>
      </c>
      <c r="B14" s="182">
        <f t="shared" si="0"/>
        <v>0.10471621713515619</v>
      </c>
      <c r="C14" s="183">
        <f>C32+H32</f>
        <v>169.39000000000001</v>
      </c>
      <c r="D14" s="41">
        <f>D32+I32</f>
        <v>124627420</v>
      </c>
    </row>
    <row r="15" spans="1:9" ht="29.25" hidden="1" customHeight="1" x14ac:dyDescent="0.3">
      <c r="A15" s="169" t="s">
        <v>12</v>
      </c>
      <c r="B15" s="182">
        <f t="shared" si="0"/>
        <v>8.6343432595001254E-2</v>
      </c>
      <c r="C15" s="183">
        <f>C33+H33</f>
        <v>139.66999999999999</v>
      </c>
      <c r="D15" s="41">
        <f>D33+I33</f>
        <v>88019860</v>
      </c>
    </row>
    <row r="16" spans="1:9" ht="27.75" hidden="1" customHeight="1" x14ac:dyDescent="0.3">
      <c r="A16" s="169" t="s">
        <v>33</v>
      </c>
      <c r="B16" s="182">
        <f t="shared" si="0"/>
        <v>7.0839077404318718E-2</v>
      </c>
      <c r="C16" s="183">
        <f>C34+H34</f>
        <v>114.59</v>
      </c>
      <c r="D16" s="41">
        <f>D34+I34</f>
        <v>76198430</v>
      </c>
    </row>
    <row r="17" spans="1:9" ht="27.75" hidden="1" customHeight="1" x14ac:dyDescent="0.3">
      <c r="A17" s="169" t="s">
        <v>34</v>
      </c>
      <c r="B17" s="182">
        <f t="shared" si="0"/>
        <v>7.402278670384084E-2</v>
      </c>
      <c r="C17" s="183">
        <f>C35+H35</f>
        <v>119.74</v>
      </c>
      <c r="D17" s="41">
        <f>D35+I35</f>
        <v>94977230</v>
      </c>
    </row>
    <row r="18" spans="1:9" ht="27.75" hidden="1" customHeight="1" thickBot="1" x14ac:dyDescent="0.35">
      <c r="A18" s="128" t="s">
        <v>35</v>
      </c>
      <c r="B18" s="184">
        <f t="shared" si="0"/>
        <v>0.10276889979661352</v>
      </c>
      <c r="C18" s="185">
        <f>C36+H36</f>
        <v>166.24</v>
      </c>
      <c r="D18" s="71">
        <f>D36+I36</f>
        <v>133506870</v>
      </c>
    </row>
    <row r="19" spans="1:9" ht="18" hidden="1" customHeight="1" x14ac:dyDescent="0.3">
      <c r="A19" s="18"/>
      <c r="B19" s="19"/>
      <c r="C19" s="25"/>
      <c r="D19" s="19"/>
    </row>
    <row r="20" spans="1:9" s="62" customFormat="1" ht="18" hidden="1" customHeight="1" x14ac:dyDescent="0.3">
      <c r="A20" s="63"/>
      <c r="B20" s="19"/>
      <c r="C20" s="25"/>
      <c r="D20" s="19"/>
    </row>
    <row r="21" spans="1:9" ht="22.5" customHeight="1" thickBot="1" x14ac:dyDescent="0.35">
      <c r="A21" s="69" t="s">
        <v>0</v>
      </c>
      <c r="F21" s="82" t="s">
        <v>7</v>
      </c>
      <c r="G21" s="22"/>
      <c r="H21" s="22"/>
      <c r="I21" s="22"/>
    </row>
    <row r="22" spans="1:9" ht="37.5" customHeight="1" x14ac:dyDescent="0.3">
      <c r="A22" s="236" t="s">
        <v>1</v>
      </c>
      <c r="B22" s="261" t="str">
        <f>B4</f>
        <v>2022년</v>
      </c>
      <c r="C22" s="261"/>
      <c r="D22" s="270"/>
      <c r="F22" s="236" t="s">
        <v>1</v>
      </c>
      <c r="G22" s="261" t="str">
        <f>B4</f>
        <v>2022년</v>
      </c>
      <c r="H22" s="261"/>
      <c r="I22" s="270"/>
    </row>
    <row r="23" spans="1:9" ht="34.5" customHeight="1" x14ac:dyDescent="0.3">
      <c r="A23" s="285"/>
      <c r="B23" s="272" t="s">
        <v>61</v>
      </c>
      <c r="C23" s="273" t="s">
        <v>19</v>
      </c>
      <c r="D23" s="274" t="s">
        <v>62</v>
      </c>
      <c r="F23" s="285"/>
      <c r="G23" s="272" t="s">
        <v>60</v>
      </c>
      <c r="H23" s="273" t="s">
        <v>19</v>
      </c>
      <c r="I23" s="274" t="s">
        <v>62</v>
      </c>
    </row>
    <row r="24" spans="1:9" ht="36" customHeight="1" x14ac:dyDescent="0.3">
      <c r="A24" s="286" t="s">
        <v>4</v>
      </c>
      <c r="B24" s="287">
        <f>SUM(B25:B36)</f>
        <v>4984500</v>
      </c>
      <c r="C24" s="287">
        <f t="shared" ref="C24:D24" si="1">SUM(C25:C36)</f>
        <v>1146.3799999999999</v>
      </c>
      <c r="D24" s="288">
        <f t="shared" si="1"/>
        <v>736728720</v>
      </c>
      <c r="F24" s="286" t="s">
        <v>4</v>
      </c>
      <c r="G24" s="287">
        <f t="shared" ref="G24" si="2">SUM(G25:G36)</f>
        <v>451859</v>
      </c>
      <c r="H24" s="287">
        <f>SUM(H25:H36)</f>
        <v>471.22999999999996</v>
      </c>
      <c r="I24" s="288">
        <f t="shared" ref="I24" si="3">SUM(I25:I36)</f>
        <v>344030562</v>
      </c>
    </row>
    <row r="25" spans="1:9" ht="27.75" customHeight="1" x14ac:dyDescent="0.3">
      <c r="A25" s="171" t="s">
        <v>13</v>
      </c>
      <c r="B25" s="176">
        <v>351696</v>
      </c>
      <c r="C25" s="173">
        <f>ROUNDDOWN(B25*0.23*0.001,2)</f>
        <v>80.89</v>
      </c>
      <c r="D25" s="289">
        <v>51620740</v>
      </c>
      <c r="F25" s="171" t="s">
        <v>13</v>
      </c>
      <c r="G25" s="172">
        <v>58236</v>
      </c>
      <c r="H25" s="173">
        <v>60.74</v>
      </c>
      <c r="I25" s="292">
        <v>36810180</v>
      </c>
    </row>
    <row r="26" spans="1:9" ht="27.75" customHeight="1" x14ac:dyDescent="0.3">
      <c r="A26" s="171" t="s">
        <v>14</v>
      </c>
      <c r="B26" s="176">
        <v>317040</v>
      </c>
      <c r="C26" s="173">
        <f t="shared" ref="C26:C36" si="4">ROUNDDOWN(B26*0.23*0.001,2)</f>
        <v>72.91</v>
      </c>
      <c r="D26" s="289">
        <v>47552900</v>
      </c>
      <c r="F26" s="171" t="s">
        <v>14</v>
      </c>
      <c r="G26" s="172">
        <v>44744</v>
      </c>
      <c r="H26" s="173">
        <v>46.66</v>
      </c>
      <c r="I26" s="292">
        <v>28347520</v>
      </c>
    </row>
    <row r="27" spans="1:9" ht="27.75" customHeight="1" x14ac:dyDescent="0.3">
      <c r="A27" s="171" t="s">
        <v>15</v>
      </c>
      <c r="B27" s="176">
        <v>350088</v>
      </c>
      <c r="C27" s="173">
        <f t="shared" si="4"/>
        <v>80.52</v>
      </c>
      <c r="D27" s="289">
        <v>41312790</v>
      </c>
      <c r="F27" s="171" t="s">
        <v>15</v>
      </c>
      <c r="G27" s="172">
        <v>38886</v>
      </c>
      <c r="H27" s="173">
        <v>40.549999999999997</v>
      </c>
      <c r="I27" s="292">
        <v>24467550</v>
      </c>
    </row>
    <row r="28" spans="1:9" ht="27.75" customHeight="1" x14ac:dyDescent="0.3">
      <c r="A28" s="171" t="s">
        <v>16</v>
      </c>
      <c r="B28" s="176">
        <v>366072</v>
      </c>
      <c r="C28" s="173">
        <f t="shared" si="4"/>
        <v>84.19</v>
      </c>
      <c r="D28" s="289">
        <v>46025730</v>
      </c>
      <c r="F28" s="171" t="s">
        <v>16</v>
      </c>
      <c r="G28" s="172">
        <v>20760</v>
      </c>
      <c r="H28" s="173">
        <v>21.65</v>
      </c>
      <c r="I28" s="292">
        <v>13179552</v>
      </c>
    </row>
    <row r="29" spans="1:9" ht="27.75" customHeight="1" x14ac:dyDescent="0.3">
      <c r="A29" s="171" t="s">
        <v>17</v>
      </c>
      <c r="B29" s="176">
        <v>391848</v>
      </c>
      <c r="C29" s="173">
        <f t="shared" si="4"/>
        <v>90.12</v>
      </c>
      <c r="D29" s="289">
        <v>48151860</v>
      </c>
      <c r="F29" s="171" t="s">
        <v>17</v>
      </c>
      <c r="G29" s="172">
        <v>19233</v>
      </c>
      <c r="H29" s="173">
        <v>20.059999999999999</v>
      </c>
      <c r="I29" s="292">
        <v>13288290</v>
      </c>
    </row>
    <row r="30" spans="1:9" ht="27.75" customHeight="1" x14ac:dyDescent="0.3">
      <c r="A30" s="171" t="s">
        <v>18</v>
      </c>
      <c r="B30" s="176">
        <v>453984</v>
      </c>
      <c r="C30" s="173">
        <f t="shared" si="4"/>
        <v>104.41</v>
      </c>
      <c r="D30" s="289">
        <v>70564850</v>
      </c>
      <c r="F30" s="171" t="s">
        <v>18</v>
      </c>
      <c r="G30" s="172">
        <v>33410</v>
      </c>
      <c r="H30" s="173">
        <v>34.840000000000003</v>
      </c>
      <c r="I30" s="292">
        <v>22724830</v>
      </c>
    </row>
    <row r="31" spans="1:9" ht="27.75" customHeight="1" x14ac:dyDescent="0.3">
      <c r="A31" s="171" t="s">
        <v>5</v>
      </c>
      <c r="B31" s="176">
        <v>549288</v>
      </c>
      <c r="C31" s="173">
        <f t="shared" si="4"/>
        <v>126.33</v>
      </c>
      <c r="D31" s="289">
        <v>87797090</v>
      </c>
      <c r="F31" s="171" t="s">
        <v>5</v>
      </c>
      <c r="G31" s="172">
        <v>42296</v>
      </c>
      <c r="H31" s="173">
        <v>44.11</v>
      </c>
      <c r="I31" s="292">
        <v>31585590</v>
      </c>
    </row>
    <row r="32" spans="1:9" ht="27.75" customHeight="1" x14ac:dyDescent="0.3">
      <c r="A32" s="171" t="s">
        <v>6</v>
      </c>
      <c r="B32" s="176">
        <v>545112</v>
      </c>
      <c r="C32" s="173">
        <f t="shared" si="4"/>
        <v>125.37</v>
      </c>
      <c r="D32" s="289">
        <v>86733720</v>
      </c>
      <c r="F32" s="171" t="s">
        <v>6</v>
      </c>
      <c r="G32" s="172">
        <v>42210</v>
      </c>
      <c r="H32" s="173">
        <v>44.02</v>
      </c>
      <c r="I32" s="292">
        <v>37893700</v>
      </c>
    </row>
    <row r="33" spans="1:9" ht="27.75" customHeight="1" x14ac:dyDescent="0.3">
      <c r="A33" s="171" t="s">
        <v>12</v>
      </c>
      <c r="B33" s="176">
        <v>462672</v>
      </c>
      <c r="C33" s="173">
        <f t="shared" si="4"/>
        <v>106.41</v>
      </c>
      <c r="D33" s="289">
        <v>58741080</v>
      </c>
      <c r="F33" s="171" t="s">
        <v>12</v>
      </c>
      <c r="G33" s="172">
        <v>31898</v>
      </c>
      <c r="H33" s="173">
        <v>33.26</v>
      </c>
      <c r="I33" s="292">
        <v>29278780</v>
      </c>
    </row>
    <row r="34" spans="1:9" ht="27.75" customHeight="1" x14ac:dyDescent="0.3">
      <c r="A34" s="171" t="s">
        <v>33</v>
      </c>
      <c r="B34" s="176">
        <v>400848</v>
      </c>
      <c r="C34" s="173">
        <f t="shared" si="4"/>
        <v>92.19</v>
      </c>
      <c r="D34" s="290">
        <v>57318780</v>
      </c>
      <c r="F34" s="171" t="s">
        <v>33</v>
      </c>
      <c r="G34" s="172">
        <v>21480</v>
      </c>
      <c r="H34" s="173">
        <v>22.4</v>
      </c>
      <c r="I34" s="292">
        <v>18879650</v>
      </c>
    </row>
    <row r="35" spans="1:9" ht="27.75" customHeight="1" x14ac:dyDescent="0.3">
      <c r="A35" s="171" t="s">
        <v>34</v>
      </c>
      <c r="B35" s="176">
        <v>379932</v>
      </c>
      <c r="C35" s="173">
        <f t="shared" si="4"/>
        <v>87.38</v>
      </c>
      <c r="D35" s="290">
        <v>67703350</v>
      </c>
      <c r="F35" s="171" t="s">
        <v>34</v>
      </c>
      <c r="G35" s="172">
        <v>31027</v>
      </c>
      <c r="H35" s="173">
        <v>32.36</v>
      </c>
      <c r="I35" s="292">
        <v>27273880</v>
      </c>
    </row>
    <row r="36" spans="1:9" ht="27.75" customHeight="1" thickBot="1" x14ac:dyDescent="0.35">
      <c r="A36" s="174" t="s">
        <v>35</v>
      </c>
      <c r="B36" s="177">
        <v>415920</v>
      </c>
      <c r="C36" s="175">
        <f t="shared" si="4"/>
        <v>95.66</v>
      </c>
      <c r="D36" s="291">
        <v>73205830</v>
      </c>
      <c r="F36" s="174" t="s">
        <v>35</v>
      </c>
      <c r="G36" s="177">
        <v>67679</v>
      </c>
      <c r="H36" s="175">
        <v>70.58</v>
      </c>
      <c r="I36" s="291">
        <v>60301040</v>
      </c>
    </row>
    <row r="37" spans="1:9" ht="21" customHeight="1" x14ac:dyDescent="0.3">
      <c r="A37" s="18"/>
      <c r="B37" s="19"/>
      <c r="C37" s="19"/>
      <c r="D37" s="19"/>
    </row>
    <row r="38" spans="1:9" s="62" customFormat="1" ht="21" customHeight="1" x14ac:dyDescent="0.3">
      <c r="A38" s="63"/>
      <c r="B38" s="19"/>
      <c r="C38" s="19"/>
      <c r="D38" s="19"/>
    </row>
    <row r="39" spans="1:9" ht="33" customHeight="1" x14ac:dyDescent="0.3"/>
    <row r="40" spans="1:9" ht="30.75" customHeight="1" x14ac:dyDescent="0.3"/>
    <row r="41" spans="1:9" ht="39.75" customHeight="1" x14ac:dyDescent="0.3"/>
    <row r="42" spans="1:9" ht="34.5" customHeight="1" x14ac:dyDescent="0.3"/>
    <row r="43" spans="1:9" ht="27.75" customHeight="1" x14ac:dyDescent="0.3"/>
    <row r="44" spans="1:9" ht="27.75" customHeight="1" x14ac:dyDescent="0.3"/>
    <row r="45" spans="1:9" ht="27.75" customHeight="1" x14ac:dyDescent="0.3"/>
    <row r="46" spans="1:9" ht="27.75" customHeight="1" x14ac:dyDescent="0.3"/>
    <row r="47" spans="1:9" ht="27.75" customHeight="1" x14ac:dyDescent="0.3"/>
    <row r="48" spans="1:9" ht="27.75" customHeight="1" x14ac:dyDescent="0.3"/>
    <row r="49" ht="27.75" customHeight="1" x14ac:dyDescent="0.3"/>
    <row r="50" ht="27.75" customHeight="1" x14ac:dyDescent="0.3"/>
    <row r="51" ht="27.75" customHeight="1" x14ac:dyDescent="0.3"/>
    <row r="52" ht="27.75" customHeight="1" x14ac:dyDescent="0.3"/>
    <row r="53" ht="27.75" customHeight="1" x14ac:dyDescent="0.3"/>
    <row r="54" ht="27.75" customHeight="1" x14ac:dyDescent="0.3"/>
  </sheetData>
  <mergeCells count="7">
    <mergeCell ref="A1:D1"/>
    <mergeCell ref="F22:F23"/>
    <mergeCell ref="A22:A23"/>
    <mergeCell ref="A4:A5"/>
    <mergeCell ref="B4:D4"/>
    <mergeCell ref="B22:D22"/>
    <mergeCell ref="G22:I22"/>
  </mergeCells>
  <phoneticPr fontId="4" type="noConversion"/>
  <pageMargins left="0.39370078740157483" right="0.28000000000000003" top="0.39370078740157483" bottom="0.19685039370078741" header="0.19685039370078741" footer="0.31496062992125984"/>
  <pageSetup paperSize="9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K54"/>
  <sheetViews>
    <sheetView showGridLines="0" topLeftCell="A13" zoomScaleNormal="100" workbookViewId="0">
      <selection sqref="A1:K1"/>
    </sheetView>
  </sheetViews>
  <sheetFormatPr defaultRowHeight="16.5" x14ac:dyDescent="0.3"/>
  <cols>
    <col min="1" max="1" width="5.75" customWidth="1"/>
    <col min="2" max="2" width="10.625" customWidth="1"/>
    <col min="3" max="3" width="10.375" customWidth="1"/>
    <col min="4" max="4" width="13.875" customWidth="1"/>
    <col min="5" max="6" width="11.25" customWidth="1"/>
    <col min="7" max="7" width="13.25" customWidth="1"/>
    <col min="8" max="8" width="10.25" customWidth="1"/>
    <col min="9" max="9" width="12.25" customWidth="1"/>
    <col min="10" max="10" width="10.875" customWidth="1"/>
    <col min="11" max="11" width="11.625" customWidth="1"/>
  </cols>
  <sheetData>
    <row r="1" spans="1:11" ht="31.5" customHeight="1" thickBot="1" x14ac:dyDescent="0.35">
      <c r="A1" s="264" t="s">
        <v>30</v>
      </c>
      <c r="B1" s="265"/>
      <c r="C1" s="265"/>
      <c r="D1" s="265"/>
      <c r="E1" s="265"/>
      <c r="F1" s="265"/>
      <c r="G1" s="265"/>
      <c r="H1" s="265"/>
      <c r="I1" s="265"/>
      <c r="J1" s="265"/>
      <c r="K1" s="266"/>
    </row>
    <row r="2" spans="1:11" s="3" customFormat="1" ht="19.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s="12" customFormat="1" ht="22.5" customHeight="1" thickBot="1" x14ac:dyDescent="0.35">
      <c r="A3" s="10" t="s">
        <v>27</v>
      </c>
      <c r="B3" s="14"/>
      <c r="C3" s="14"/>
      <c r="D3" s="14"/>
      <c r="E3" s="14"/>
      <c r="F3" s="14"/>
      <c r="G3" s="14"/>
      <c r="H3" s="14"/>
      <c r="I3" s="14" t="s">
        <v>46</v>
      </c>
      <c r="K3" s="81" t="s">
        <v>45</v>
      </c>
    </row>
    <row r="4" spans="1:11" s="12" customFormat="1" ht="34.5" customHeight="1" x14ac:dyDescent="0.3">
      <c r="A4" s="236" t="s">
        <v>1</v>
      </c>
      <c r="B4" s="261" t="e">
        <f>시민회관!#REF!</f>
        <v>#REF!</v>
      </c>
      <c r="C4" s="261"/>
      <c r="D4" s="261"/>
      <c r="E4" s="261" t="str">
        <f>시민회관!B4</f>
        <v>2022년</v>
      </c>
      <c r="F4" s="261"/>
      <c r="G4" s="261"/>
      <c r="H4" s="239" t="s">
        <v>36</v>
      </c>
      <c r="I4" s="239"/>
      <c r="J4" s="239"/>
      <c r="K4" s="240"/>
    </row>
    <row r="5" spans="1:11" s="12" customFormat="1" ht="35.25" customHeight="1" thickBot="1" x14ac:dyDescent="0.35">
      <c r="A5" s="257"/>
      <c r="B5" s="15" t="s">
        <v>31</v>
      </c>
      <c r="C5" s="16" t="s">
        <v>19</v>
      </c>
      <c r="D5" s="15" t="s">
        <v>3</v>
      </c>
      <c r="E5" s="15" t="s">
        <v>31</v>
      </c>
      <c r="F5" s="16" t="s">
        <v>19</v>
      </c>
      <c r="G5" s="15" t="s">
        <v>3</v>
      </c>
      <c r="H5" s="15" t="s">
        <v>8</v>
      </c>
      <c r="I5" s="15" t="s">
        <v>9</v>
      </c>
      <c r="J5" s="16" t="s">
        <v>10</v>
      </c>
      <c r="K5" s="17" t="s">
        <v>11</v>
      </c>
    </row>
    <row r="6" spans="1:11" s="12" customFormat="1" ht="39" customHeight="1" thickBot="1" x14ac:dyDescent="0.35">
      <c r="A6" s="28" t="s">
        <v>4</v>
      </c>
      <c r="B6" s="214">
        <v>1</v>
      </c>
      <c r="C6" s="29">
        <f>C24+C42</f>
        <v>233.1</v>
      </c>
      <c r="D6" s="29">
        <f>SUM(D7:D18)</f>
        <v>119282280</v>
      </c>
      <c r="E6" s="214">
        <v>1</v>
      </c>
      <c r="F6" s="29">
        <f>F24+F42</f>
        <v>260.32</v>
      </c>
      <c r="G6" s="29">
        <f>SUM(G7:G18)</f>
        <v>197936122</v>
      </c>
      <c r="H6" s="30">
        <f>F6-C6</f>
        <v>27.22</v>
      </c>
      <c r="I6" s="30">
        <f>G6-D6</f>
        <v>78653842</v>
      </c>
      <c r="J6" s="31">
        <f>(F6-C6)/C6</f>
        <v>0.11677391677391677</v>
      </c>
      <c r="K6" s="32">
        <f>(G6-D6)/D6</f>
        <v>0.65939250993525611</v>
      </c>
    </row>
    <row r="7" spans="1:11" s="12" customFormat="1" ht="29.25" customHeight="1" x14ac:dyDescent="0.3">
      <c r="A7" s="127" t="s">
        <v>13</v>
      </c>
      <c r="B7" s="178">
        <f>C7/$C$6</f>
        <v>0.11557271557271558</v>
      </c>
      <c r="C7" s="179">
        <f t="shared" ref="C7:D15" si="0">C25+C43</f>
        <v>26.94</v>
      </c>
      <c r="D7" s="208">
        <f t="shared" si="0"/>
        <v>10954590</v>
      </c>
      <c r="E7" s="178">
        <f>F7/$F$6</f>
        <v>0.11347572218807621</v>
      </c>
      <c r="F7" s="179">
        <f t="shared" ref="F7:G15" si="1">F25+F43</f>
        <v>29.54</v>
      </c>
      <c r="G7" s="208">
        <f t="shared" si="1"/>
        <v>20595740</v>
      </c>
      <c r="H7" s="33">
        <f>F7-C7</f>
        <v>2.5999999999999979</v>
      </c>
      <c r="I7" s="134">
        <f t="shared" ref="H7:I18" si="2">G7-D7</f>
        <v>9641150</v>
      </c>
      <c r="J7" s="180">
        <f t="shared" ref="J7:K18" si="3">(F7-C7)/C7</f>
        <v>9.6510764662212242E-2</v>
      </c>
      <c r="K7" s="181">
        <f t="shared" si="3"/>
        <v>0.88010140041754192</v>
      </c>
    </row>
    <row r="8" spans="1:11" s="12" customFormat="1" ht="29.25" customHeight="1" x14ac:dyDescent="0.3">
      <c r="A8" s="169" t="s">
        <v>14</v>
      </c>
      <c r="B8" s="182">
        <f t="shared" ref="B8:B18" si="4">C8/$C$6</f>
        <v>0.10227370227370228</v>
      </c>
      <c r="C8" s="183">
        <f t="shared" si="0"/>
        <v>23.84</v>
      </c>
      <c r="D8" s="209">
        <f t="shared" si="0"/>
        <v>9146400</v>
      </c>
      <c r="E8" s="182">
        <f t="shared" ref="E8:E18" si="5">F8/$F$6</f>
        <v>0.10656115550092195</v>
      </c>
      <c r="F8" s="183">
        <f t="shared" si="1"/>
        <v>27.740000000000002</v>
      </c>
      <c r="G8" s="209">
        <f t="shared" si="1"/>
        <v>19525900</v>
      </c>
      <c r="H8" s="34">
        <f t="shared" si="2"/>
        <v>3.9000000000000021</v>
      </c>
      <c r="I8" s="41">
        <f t="shared" si="2"/>
        <v>10379500</v>
      </c>
      <c r="J8" s="96">
        <f t="shared" si="3"/>
        <v>0.16359060402684572</v>
      </c>
      <c r="K8" s="97">
        <f t="shared" si="3"/>
        <v>1.1348180704976822</v>
      </c>
    </row>
    <row r="9" spans="1:11" s="12" customFormat="1" ht="29.25" customHeight="1" x14ac:dyDescent="0.3">
      <c r="A9" s="169" t="s">
        <v>15</v>
      </c>
      <c r="B9" s="182">
        <f t="shared" si="4"/>
        <v>7.7906477906477908E-2</v>
      </c>
      <c r="C9" s="183">
        <f t="shared" si="0"/>
        <v>18.16</v>
      </c>
      <c r="D9" s="209">
        <f t="shared" si="0"/>
        <v>8586960</v>
      </c>
      <c r="E9" s="182">
        <f t="shared" si="5"/>
        <v>8.4204056545789802E-2</v>
      </c>
      <c r="F9" s="183">
        <f t="shared" si="1"/>
        <v>21.92</v>
      </c>
      <c r="G9" s="209">
        <f t="shared" si="1"/>
        <v>14775180</v>
      </c>
      <c r="H9" s="34">
        <f t="shared" ref="H9:H17" si="6">F9-C9</f>
        <v>3.7600000000000016</v>
      </c>
      <c r="I9" s="41">
        <f t="shared" ref="I9:I17" si="7">G9-D9</f>
        <v>6188220</v>
      </c>
      <c r="J9" s="96">
        <f t="shared" ref="J9:J17" si="8">(F9-C9)/C9</f>
        <v>0.20704845814977982</v>
      </c>
      <c r="K9" s="97">
        <f t="shared" ref="K9:K17" si="9">(G9-D9)/D9</f>
        <v>0.72065317644428295</v>
      </c>
    </row>
    <row r="10" spans="1:11" s="12" customFormat="1" ht="29.25" customHeight="1" x14ac:dyDescent="0.3">
      <c r="A10" s="169" t="s">
        <v>16</v>
      </c>
      <c r="B10" s="182">
        <f t="shared" si="4"/>
        <v>6.9283569283569282E-2</v>
      </c>
      <c r="C10" s="183">
        <f t="shared" si="0"/>
        <v>16.149999999999999</v>
      </c>
      <c r="D10" s="209">
        <f t="shared" si="0"/>
        <v>8161420</v>
      </c>
      <c r="E10" s="182">
        <f t="shared" si="5"/>
        <v>7.2026736324523666E-2</v>
      </c>
      <c r="F10" s="183">
        <f t="shared" si="1"/>
        <v>18.75</v>
      </c>
      <c r="G10" s="209">
        <f t="shared" si="1"/>
        <v>12908680</v>
      </c>
      <c r="H10" s="34">
        <f t="shared" si="6"/>
        <v>2.6000000000000014</v>
      </c>
      <c r="I10" s="41">
        <f t="shared" si="7"/>
        <v>4747260</v>
      </c>
      <c r="J10" s="96">
        <f t="shared" si="8"/>
        <v>0.16099071207430352</v>
      </c>
      <c r="K10" s="97">
        <f t="shared" si="9"/>
        <v>0.58167083669263442</v>
      </c>
    </row>
    <row r="11" spans="1:11" s="12" customFormat="1" ht="29.25" customHeight="1" x14ac:dyDescent="0.3">
      <c r="A11" s="169" t="s">
        <v>17</v>
      </c>
      <c r="B11" s="182">
        <f t="shared" si="4"/>
        <v>5.8129558129558133E-2</v>
      </c>
      <c r="C11" s="183">
        <f t="shared" si="0"/>
        <v>13.55</v>
      </c>
      <c r="D11" s="209">
        <f t="shared" si="0"/>
        <v>7890780</v>
      </c>
      <c r="E11" s="182">
        <f t="shared" si="5"/>
        <v>5.9618930547019056E-2</v>
      </c>
      <c r="F11" s="183">
        <f t="shared" si="1"/>
        <v>15.52</v>
      </c>
      <c r="G11" s="209">
        <f t="shared" si="1"/>
        <v>11531810</v>
      </c>
      <c r="H11" s="34">
        <f t="shared" si="6"/>
        <v>1.9699999999999989</v>
      </c>
      <c r="I11" s="41">
        <f t="shared" si="7"/>
        <v>3641030</v>
      </c>
      <c r="J11" s="96">
        <f t="shared" si="8"/>
        <v>0.14538745387453866</v>
      </c>
      <c r="K11" s="97">
        <f t="shared" si="9"/>
        <v>0.46142840124803886</v>
      </c>
    </row>
    <row r="12" spans="1:11" s="12" customFormat="1" ht="29.25" customHeight="1" x14ac:dyDescent="0.3">
      <c r="A12" s="169" t="s">
        <v>18</v>
      </c>
      <c r="B12" s="182">
        <f t="shared" si="4"/>
        <v>6.1304161304161303E-2</v>
      </c>
      <c r="C12" s="183">
        <f t="shared" si="0"/>
        <v>14.29</v>
      </c>
      <c r="D12" s="209">
        <f t="shared" si="0"/>
        <v>8199800</v>
      </c>
      <c r="E12" s="182">
        <f t="shared" si="5"/>
        <v>6.1232329440688391E-2</v>
      </c>
      <c r="F12" s="183">
        <f t="shared" si="1"/>
        <v>15.940000000000001</v>
      </c>
      <c r="G12" s="209">
        <f t="shared" si="1"/>
        <v>12525190</v>
      </c>
      <c r="H12" s="34">
        <f t="shared" si="6"/>
        <v>1.6500000000000021</v>
      </c>
      <c r="I12" s="41">
        <f t="shared" si="7"/>
        <v>4325390</v>
      </c>
      <c r="J12" s="96">
        <f t="shared" si="8"/>
        <v>0.11546536039188258</v>
      </c>
      <c r="K12" s="97">
        <f t="shared" si="9"/>
        <v>0.52749945120612696</v>
      </c>
    </row>
    <row r="13" spans="1:11" s="12" customFormat="1" ht="29.25" customHeight="1" x14ac:dyDescent="0.3">
      <c r="A13" s="169" t="s">
        <v>5</v>
      </c>
      <c r="B13" s="182">
        <f t="shared" si="4"/>
        <v>6.6537966537966536E-2</v>
      </c>
      <c r="C13" s="183">
        <f t="shared" si="0"/>
        <v>15.51</v>
      </c>
      <c r="D13" s="209">
        <f t="shared" si="0"/>
        <v>10299390</v>
      </c>
      <c r="E13" s="182">
        <f t="shared" si="5"/>
        <v>7.2756607252612182E-2</v>
      </c>
      <c r="F13" s="183">
        <f t="shared" si="1"/>
        <v>18.940000000000001</v>
      </c>
      <c r="G13" s="209">
        <f t="shared" si="1"/>
        <v>15771432</v>
      </c>
      <c r="H13" s="34">
        <f t="shared" si="6"/>
        <v>3.4300000000000015</v>
      </c>
      <c r="I13" s="41">
        <f t="shared" si="7"/>
        <v>5472042</v>
      </c>
      <c r="J13" s="96">
        <f t="shared" si="8"/>
        <v>0.22114764667956166</v>
      </c>
      <c r="K13" s="97">
        <f t="shared" si="9"/>
        <v>0.53129767879456935</v>
      </c>
    </row>
    <row r="14" spans="1:11" s="12" customFormat="1" ht="29.25" customHeight="1" x14ac:dyDescent="0.3">
      <c r="A14" s="169" t="s">
        <v>6</v>
      </c>
      <c r="B14" s="182">
        <f t="shared" si="4"/>
        <v>7.4088374088374084E-2</v>
      </c>
      <c r="C14" s="183">
        <f t="shared" si="0"/>
        <v>17.27</v>
      </c>
      <c r="D14" s="209">
        <f t="shared" si="0"/>
        <v>11740740</v>
      </c>
      <c r="E14" s="182">
        <f t="shared" si="5"/>
        <v>7.9171788567916415E-2</v>
      </c>
      <c r="F14" s="183">
        <f t="shared" si="1"/>
        <v>20.61</v>
      </c>
      <c r="G14" s="209">
        <f t="shared" si="1"/>
        <v>16656330</v>
      </c>
      <c r="H14" s="34">
        <f t="shared" si="6"/>
        <v>3.34</v>
      </c>
      <c r="I14" s="41">
        <f t="shared" si="7"/>
        <v>4915590</v>
      </c>
      <c r="J14" s="96">
        <f t="shared" si="8"/>
        <v>0.19339895773016791</v>
      </c>
      <c r="K14" s="97">
        <f t="shared" si="9"/>
        <v>0.41867803903331474</v>
      </c>
    </row>
    <row r="15" spans="1:11" s="12" customFormat="1" ht="29.25" customHeight="1" x14ac:dyDescent="0.3">
      <c r="A15" s="169" t="s">
        <v>12</v>
      </c>
      <c r="B15" s="182">
        <f t="shared" si="4"/>
        <v>7.9236379236379231E-2</v>
      </c>
      <c r="C15" s="183">
        <f t="shared" si="0"/>
        <v>18.47</v>
      </c>
      <c r="D15" s="209">
        <f t="shared" si="0"/>
        <v>9723260</v>
      </c>
      <c r="E15" s="182">
        <f t="shared" si="5"/>
        <v>7.3371235402581433E-2</v>
      </c>
      <c r="F15" s="183">
        <f t="shared" si="1"/>
        <v>19.099999999999998</v>
      </c>
      <c r="G15" s="209">
        <f t="shared" si="1"/>
        <v>14556430</v>
      </c>
      <c r="H15" s="34">
        <f t="shared" si="6"/>
        <v>0.62999999999999901</v>
      </c>
      <c r="I15" s="41">
        <f t="shared" si="7"/>
        <v>4833170</v>
      </c>
      <c r="J15" s="96">
        <f t="shared" si="8"/>
        <v>3.4109366540335626E-2</v>
      </c>
      <c r="K15" s="97">
        <f t="shared" si="9"/>
        <v>0.49707299815082595</v>
      </c>
    </row>
    <row r="16" spans="1:11" s="12" customFormat="1" ht="27.75" customHeight="1" x14ac:dyDescent="0.3">
      <c r="A16" s="169" t="s">
        <v>33</v>
      </c>
      <c r="B16" s="182">
        <f t="shared" si="4"/>
        <v>8.8459888459888461E-2</v>
      </c>
      <c r="C16" s="183">
        <f t="shared" ref="C16:D16" si="10">C34+C52</f>
        <v>20.62</v>
      </c>
      <c r="D16" s="209">
        <f t="shared" si="10"/>
        <v>10393740</v>
      </c>
      <c r="E16" s="182">
        <f t="shared" si="5"/>
        <v>7.3755377996312238E-2</v>
      </c>
      <c r="F16" s="183">
        <f>F34+F52</f>
        <v>19.200000000000003</v>
      </c>
      <c r="G16" s="209">
        <f t="shared" ref="G16" si="11">G34+G52</f>
        <v>15013670</v>
      </c>
      <c r="H16" s="34">
        <f t="shared" si="6"/>
        <v>-1.4199999999999982</v>
      </c>
      <c r="I16" s="41">
        <f t="shared" si="7"/>
        <v>4619930</v>
      </c>
      <c r="J16" s="96">
        <f t="shared" si="8"/>
        <v>-6.8865179437439292E-2</v>
      </c>
      <c r="K16" s="97">
        <f t="shared" si="9"/>
        <v>0.44449158820597784</v>
      </c>
    </row>
    <row r="17" spans="1:11" s="12" customFormat="1" ht="27.75" customHeight="1" x14ac:dyDescent="0.3">
      <c r="A17" s="169" t="s">
        <v>34</v>
      </c>
      <c r="B17" s="182">
        <f t="shared" si="4"/>
        <v>0.10368940368940369</v>
      </c>
      <c r="C17" s="183">
        <f t="shared" ref="C17:D17" si="12">C35+C53</f>
        <v>24.169999999999998</v>
      </c>
      <c r="D17" s="209">
        <f t="shared" si="12"/>
        <v>11823000</v>
      </c>
      <c r="E17" s="182">
        <f t="shared" si="5"/>
        <v>8.7814996926859248E-2</v>
      </c>
      <c r="F17" s="183">
        <f t="shared" ref="F17:G17" si="13">F35+F53</f>
        <v>22.86</v>
      </c>
      <c r="G17" s="209">
        <f t="shared" si="13"/>
        <v>19791980</v>
      </c>
      <c r="H17" s="34">
        <f t="shared" si="6"/>
        <v>-1.3099999999999987</v>
      </c>
      <c r="I17" s="41">
        <f t="shared" si="7"/>
        <v>7968980</v>
      </c>
      <c r="J17" s="96">
        <f t="shared" si="8"/>
        <v>-5.4199420769548978E-2</v>
      </c>
      <c r="K17" s="97">
        <f t="shared" si="9"/>
        <v>0.67402351349065381</v>
      </c>
    </row>
    <row r="18" spans="1:11" s="12" customFormat="1" ht="27.75" customHeight="1" thickBot="1" x14ac:dyDescent="0.35">
      <c r="A18" s="128" t="s">
        <v>35</v>
      </c>
      <c r="B18" s="184">
        <f t="shared" si="4"/>
        <v>0.10351780351780351</v>
      </c>
      <c r="C18" s="185">
        <f t="shared" ref="C18:D18" si="14">C36+C54</f>
        <v>24.13</v>
      </c>
      <c r="D18" s="210">
        <f t="shared" si="14"/>
        <v>12362200</v>
      </c>
      <c r="E18" s="184">
        <f t="shared" si="5"/>
        <v>0.11601106330669944</v>
      </c>
      <c r="F18" s="185">
        <f t="shared" ref="F18:G18" si="15">F36+F54</f>
        <v>30.2</v>
      </c>
      <c r="G18" s="210">
        <f t="shared" si="15"/>
        <v>24283780</v>
      </c>
      <c r="H18" s="35">
        <f t="shared" si="2"/>
        <v>6.07</v>
      </c>
      <c r="I18" s="71">
        <f t="shared" si="2"/>
        <v>11921580</v>
      </c>
      <c r="J18" s="102">
        <f t="shared" si="3"/>
        <v>0.25155408205553254</v>
      </c>
      <c r="K18" s="103">
        <f t="shared" ref="K18" si="16">(G18-D18)/D18</f>
        <v>0.96435747682451345</v>
      </c>
    </row>
    <row r="19" spans="1:11" s="62" customFormat="1" ht="27.75" customHeight="1" x14ac:dyDescent="0.3">
      <c r="A19" s="63"/>
      <c r="B19" s="61"/>
      <c r="C19" s="25"/>
      <c r="D19" s="65"/>
      <c r="E19" s="61"/>
      <c r="F19" s="25"/>
      <c r="G19" s="65"/>
      <c r="H19" s="66"/>
      <c r="I19" s="26"/>
      <c r="J19" s="64"/>
      <c r="K19" s="64"/>
    </row>
    <row r="20" spans="1:11" s="62" customFormat="1" ht="27.75" customHeight="1" x14ac:dyDescent="0.3">
      <c r="A20" s="63"/>
      <c r="B20" s="61"/>
      <c r="C20" s="25"/>
      <c r="D20" s="64"/>
      <c r="E20" s="64"/>
      <c r="F20" s="64"/>
      <c r="G20" s="65"/>
      <c r="H20" s="66"/>
      <c r="I20" s="26"/>
      <c r="J20" s="64"/>
      <c r="K20" s="64"/>
    </row>
    <row r="21" spans="1:11" s="12" customFormat="1" ht="29.25" customHeight="1" thickBot="1" x14ac:dyDescent="0.35">
      <c r="A21" s="10" t="s">
        <v>0</v>
      </c>
      <c r="B21" s="24"/>
      <c r="C21" s="25"/>
      <c r="G21" s="19"/>
      <c r="H21" s="26"/>
      <c r="I21" s="14" t="s">
        <v>46</v>
      </c>
      <c r="J21" s="21"/>
      <c r="K21" s="81" t="s">
        <v>45</v>
      </c>
    </row>
    <row r="22" spans="1:11" ht="29.25" customHeight="1" x14ac:dyDescent="0.3">
      <c r="A22" s="262" t="s">
        <v>1</v>
      </c>
      <c r="B22" s="261" t="e">
        <f>시민회관!#REF!</f>
        <v>#REF!</v>
      </c>
      <c r="C22" s="261"/>
      <c r="D22" s="261"/>
      <c r="E22" s="261" t="str">
        <f>시민회관!B4</f>
        <v>2022년</v>
      </c>
      <c r="F22" s="261"/>
      <c r="G22" s="261"/>
      <c r="H22" s="239" t="s">
        <v>36</v>
      </c>
      <c r="I22" s="239"/>
      <c r="J22" s="239"/>
      <c r="K22" s="240"/>
    </row>
    <row r="23" spans="1:11" ht="34.5" customHeight="1" thickBot="1" x14ac:dyDescent="0.35">
      <c r="A23" s="263"/>
      <c r="B23" s="8" t="s">
        <v>2</v>
      </c>
      <c r="C23" s="7" t="s">
        <v>19</v>
      </c>
      <c r="D23" s="8" t="s">
        <v>43</v>
      </c>
      <c r="E23" s="8" t="s">
        <v>2</v>
      </c>
      <c r="F23" s="7" t="s">
        <v>19</v>
      </c>
      <c r="G23" s="8" t="s">
        <v>3</v>
      </c>
      <c r="H23" s="8" t="s">
        <v>8</v>
      </c>
      <c r="I23" s="8" t="s">
        <v>9</v>
      </c>
      <c r="J23" s="7" t="s">
        <v>10</v>
      </c>
      <c r="K23" s="9" t="s">
        <v>11</v>
      </c>
    </row>
    <row r="24" spans="1:11" s="67" customFormat="1" ht="28.5" customHeight="1" thickBot="1" x14ac:dyDescent="0.35">
      <c r="A24" s="59" t="s">
        <v>4</v>
      </c>
      <c r="B24" s="131">
        <f>SUM(B25:B36)</f>
        <v>881579</v>
      </c>
      <c r="C24" s="131">
        <f t="shared" ref="C24:I24" si="17">SUM(C25:C36)</f>
        <v>217</v>
      </c>
      <c r="D24" s="131">
        <f>SUM(D25:D36)</f>
        <v>104608250</v>
      </c>
      <c r="E24" s="131">
        <f t="shared" si="17"/>
        <v>1030449</v>
      </c>
      <c r="F24" s="131">
        <f t="shared" si="17"/>
        <v>236.96</v>
      </c>
      <c r="G24" s="131">
        <f>SUM(G25:G36)</f>
        <v>176599422</v>
      </c>
      <c r="H24" s="131">
        <f t="shared" si="17"/>
        <v>148870</v>
      </c>
      <c r="I24" s="131">
        <f t="shared" si="17"/>
        <v>71991172</v>
      </c>
      <c r="J24" s="31">
        <f>(E24-B24)/B24</f>
        <v>0.16886745260492819</v>
      </c>
      <c r="K24" s="32">
        <f>(G24-D24)/D24</f>
        <v>0.68819784290435981</v>
      </c>
    </row>
    <row r="25" spans="1:11" s="68" customFormat="1" ht="29.25" customHeight="1" x14ac:dyDescent="0.3">
      <c r="A25" s="186" t="s">
        <v>13</v>
      </c>
      <c r="B25" s="187">
        <v>81102</v>
      </c>
      <c r="C25" s="188">
        <v>24.94</v>
      </c>
      <c r="D25" s="188">
        <v>9104400</v>
      </c>
      <c r="E25" s="189">
        <v>113762</v>
      </c>
      <c r="F25" s="188">
        <f t="shared" ref="F25:F35" si="18">ROUNDDOWN(E25*0.23*0.001,2)</f>
        <v>26.16</v>
      </c>
      <c r="G25" s="190">
        <v>17784780</v>
      </c>
      <c r="H25" s="191">
        <f t="shared" ref="H25:H30" si="19">E25-B25</f>
        <v>32660</v>
      </c>
      <c r="I25" s="191">
        <f t="shared" ref="I25:I30" si="20">G25-D25</f>
        <v>8680380</v>
      </c>
      <c r="J25" s="192">
        <f t="shared" ref="J25:J30" si="21">(E25-B25)/B25</f>
        <v>0.40270276935217381</v>
      </c>
      <c r="K25" s="193">
        <f t="shared" ref="K25:K30" si="22">(G25-D25)/D25</f>
        <v>0.9534269144589429</v>
      </c>
    </row>
    <row r="26" spans="1:11" s="68" customFormat="1" ht="29.25" customHeight="1" x14ac:dyDescent="0.3">
      <c r="A26" s="194" t="s">
        <v>14</v>
      </c>
      <c r="B26" s="195">
        <v>75161</v>
      </c>
      <c r="C26" s="196">
        <v>23.26</v>
      </c>
      <c r="D26" s="196">
        <v>8707880</v>
      </c>
      <c r="E26" s="197">
        <v>105571</v>
      </c>
      <c r="F26" s="196">
        <f t="shared" si="18"/>
        <v>24.28</v>
      </c>
      <c r="G26" s="198">
        <v>16640990</v>
      </c>
      <c r="H26" s="199">
        <f t="shared" si="19"/>
        <v>30410</v>
      </c>
      <c r="I26" s="199">
        <f t="shared" si="20"/>
        <v>7933110</v>
      </c>
      <c r="J26" s="200">
        <f t="shared" si="21"/>
        <v>0.40459812934899747</v>
      </c>
      <c r="K26" s="201">
        <f t="shared" si="22"/>
        <v>0.91102656444507735</v>
      </c>
    </row>
    <row r="27" spans="1:11" s="68" customFormat="1" ht="29.25" customHeight="1" x14ac:dyDescent="0.3">
      <c r="A27" s="194" t="s">
        <v>15</v>
      </c>
      <c r="B27" s="195">
        <v>69616</v>
      </c>
      <c r="C27" s="196">
        <v>17.79</v>
      </c>
      <c r="D27" s="196">
        <v>8309330</v>
      </c>
      <c r="E27" s="197">
        <v>82953</v>
      </c>
      <c r="F27" s="196">
        <f t="shared" si="18"/>
        <v>19.07</v>
      </c>
      <c r="G27" s="198">
        <v>12373450</v>
      </c>
      <c r="H27" s="199">
        <f t="shared" si="19"/>
        <v>13337</v>
      </c>
      <c r="I27" s="199">
        <f t="shared" si="20"/>
        <v>4064120</v>
      </c>
      <c r="J27" s="200">
        <f t="shared" si="21"/>
        <v>0.19157952194897723</v>
      </c>
      <c r="K27" s="201">
        <f t="shared" si="22"/>
        <v>0.4891032128944211</v>
      </c>
    </row>
    <row r="28" spans="1:11" s="68" customFormat="1" ht="29.25" customHeight="1" x14ac:dyDescent="0.3">
      <c r="A28" s="194" t="s">
        <v>16</v>
      </c>
      <c r="B28" s="195">
        <v>67298</v>
      </c>
      <c r="C28" s="196">
        <v>15.85</v>
      </c>
      <c r="D28" s="196">
        <v>7927700</v>
      </c>
      <c r="E28" s="197">
        <v>73323</v>
      </c>
      <c r="F28" s="196">
        <f t="shared" si="18"/>
        <v>16.86</v>
      </c>
      <c r="G28" s="198">
        <v>11296540</v>
      </c>
      <c r="H28" s="199">
        <f t="shared" si="19"/>
        <v>6025</v>
      </c>
      <c r="I28" s="199">
        <f t="shared" si="20"/>
        <v>3368840</v>
      </c>
      <c r="J28" s="200">
        <f t="shared" si="21"/>
        <v>8.9527177627864121E-2</v>
      </c>
      <c r="K28" s="201">
        <f t="shared" si="22"/>
        <v>0.42494544445425531</v>
      </c>
    </row>
    <row r="29" spans="1:11" s="68" customFormat="1" ht="29.25" customHeight="1" x14ac:dyDescent="0.3">
      <c r="A29" s="194" t="s">
        <v>17</v>
      </c>
      <c r="B29" s="195">
        <v>59558</v>
      </c>
      <c r="C29" s="196">
        <v>12.9</v>
      </c>
      <c r="D29" s="196">
        <v>7338410</v>
      </c>
      <c r="E29" s="197">
        <v>62852</v>
      </c>
      <c r="F29" s="196">
        <f t="shared" si="18"/>
        <v>14.45</v>
      </c>
      <c r="G29" s="198">
        <v>10562880</v>
      </c>
      <c r="H29" s="199">
        <f t="shared" si="19"/>
        <v>3294</v>
      </c>
      <c r="I29" s="199">
        <f t="shared" si="20"/>
        <v>3224470</v>
      </c>
      <c r="J29" s="200">
        <f t="shared" si="21"/>
        <v>5.5307431411397295E-2</v>
      </c>
      <c r="K29" s="201">
        <f t="shared" si="22"/>
        <v>0.43939627248954471</v>
      </c>
    </row>
    <row r="30" spans="1:11" s="68" customFormat="1" ht="29.25" customHeight="1" x14ac:dyDescent="0.3">
      <c r="A30" s="194" t="s">
        <v>18</v>
      </c>
      <c r="B30" s="195">
        <v>59681</v>
      </c>
      <c r="C30" s="196">
        <v>13.27</v>
      </c>
      <c r="D30" s="196">
        <v>7348540</v>
      </c>
      <c r="E30" s="197">
        <v>66525</v>
      </c>
      <c r="F30" s="196">
        <f t="shared" si="18"/>
        <v>15.3</v>
      </c>
      <c r="G30" s="198">
        <v>11903840</v>
      </c>
      <c r="H30" s="199">
        <f t="shared" si="19"/>
        <v>6844</v>
      </c>
      <c r="I30" s="199">
        <f t="shared" si="20"/>
        <v>4555300</v>
      </c>
      <c r="J30" s="200">
        <f t="shared" si="21"/>
        <v>0.11467636266148355</v>
      </c>
      <c r="K30" s="201">
        <f t="shared" si="22"/>
        <v>0.61989184246122364</v>
      </c>
    </row>
    <row r="31" spans="1:11" s="68" customFormat="1" ht="29.25" customHeight="1" x14ac:dyDescent="0.3">
      <c r="A31" s="194" t="s">
        <v>5</v>
      </c>
      <c r="B31" s="195">
        <v>60943</v>
      </c>
      <c r="C31" s="196">
        <f>ROUNDDOWN(B31*0.23*0.001,2)</f>
        <v>14.01</v>
      </c>
      <c r="D31" s="196">
        <v>8987360</v>
      </c>
      <c r="E31" s="197">
        <v>79653</v>
      </c>
      <c r="F31" s="196">
        <f t="shared" si="18"/>
        <v>18.32</v>
      </c>
      <c r="G31" s="198">
        <v>15116602</v>
      </c>
      <c r="H31" s="199">
        <f>E31-B31</f>
        <v>18710</v>
      </c>
      <c r="I31" s="199">
        <f>G31-D31</f>
        <v>6129242</v>
      </c>
      <c r="J31" s="200">
        <f>(E31-B31)/B31</f>
        <v>0.30700818797893115</v>
      </c>
      <c r="K31" s="201">
        <f>(G31-D31)/D31</f>
        <v>0.68198469850990728</v>
      </c>
    </row>
    <row r="32" spans="1:11" s="68" customFormat="1" ht="29.25" customHeight="1" x14ac:dyDescent="0.3">
      <c r="A32" s="194" t="s">
        <v>6</v>
      </c>
      <c r="B32" s="195">
        <v>66641</v>
      </c>
      <c r="C32" s="196">
        <f>ROUNDDOWN(B32*0.23*0.001,2)</f>
        <v>15.32</v>
      </c>
      <c r="D32" s="196">
        <v>9979420</v>
      </c>
      <c r="E32" s="197">
        <v>87447</v>
      </c>
      <c r="F32" s="196">
        <f t="shared" si="18"/>
        <v>20.11</v>
      </c>
      <c r="G32" s="198">
        <v>16056740</v>
      </c>
      <c r="H32" s="199">
        <f>E32-B32</f>
        <v>20806</v>
      </c>
      <c r="I32" s="199">
        <f>G32-D32</f>
        <v>6077320</v>
      </c>
      <c r="J32" s="200">
        <f>(E32-B32)/B32</f>
        <v>0.31221020092735702</v>
      </c>
      <c r="K32" s="201">
        <f>(G32-D32)/D32</f>
        <v>0.60898529173038107</v>
      </c>
    </row>
    <row r="33" spans="1:11" s="68" customFormat="1" ht="29.25" customHeight="1" x14ac:dyDescent="0.3">
      <c r="A33" s="194" t="s">
        <v>12</v>
      </c>
      <c r="B33" s="195">
        <v>67595</v>
      </c>
      <c r="C33" s="196">
        <v>16.649999999999999</v>
      </c>
      <c r="D33" s="196">
        <v>8084060</v>
      </c>
      <c r="E33" s="197">
        <v>80523</v>
      </c>
      <c r="F33" s="196">
        <f t="shared" si="18"/>
        <v>18.52</v>
      </c>
      <c r="G33" s="198">
        <v>13802470</v>
      </c>
      <c r="H33" s="199">
        <f>E33-B33</f>
        <v>12928</v>
      </c>
      <c r="I33" s="199">
        <f>G33-D33</f>
        <v>5718410</v>
      </c>
      <c r="J33" s="200">
        <f>(E33-B33)/B33</f>
        <v>0.19125674975959761</v>
      </c>
      <c r="K33" s="201">
        <f>(G33-D33)/D33</f>
        <v>0.70736857470132586</v>
      </c>
    </row>
    <row r="34" spans="1:11" s="68" customFormat="1" ht="29.25" customHeight="1" x14ac:dyDescent="0.3">
      <c r="A34" s="194" t="s">
        <v>33</v>
      </c>
      <c r="B34" s="195">
        <v>80141</v>
      </c>
      <c r="C34" s="196">
        <f t="shared" ref="C34:C36" si="23">ROUNDDOWN(B34*0.23*0.001,2)</f>
        <v>18.43</v>
      </c>
      <c r="D34" s="196">
        <v>8384190</v>
      </c>
      <c r="E34" s="198">
        <v>75058</v>
      </c>
      <c r="F34" s="196">
        <f t="shared" si="18"/>
        <v>17.260000000000002</v>
      </c>
      <c r="G34" s="198">
        <v>12735200</v>
      </c>
      <c r="H34" s="199">
        <f t="shared" ref="H34:H36" si="24">E34-B34</f>
        <v>-5083</v>
      </c>
      <c r="I34" s="199">
        <f t="shared" ref="I34:I36" si="25">G34-D34</f>
        <v>4351010</v>
      </c>
      <c r="J34" s="200">
        <f t="shared" ref="J34:J36" si="26">(E34-B34)/B34</f>
        <v>-6.3425712182278729E-2</v>
      </c>
      <c r="K34" s="201">
        <f t="shared" ref="K34:K36" si="27">(G34-D34)/D34</f>
        <v>0.51895412675523811</v>
      </c>
    </row>
    <row r="35" spans="1:11" s="68" customFormat="1" ht="29.25" customHeight="1" x14ac:dyDescent="0.3">
      <c r="A35" s="194" t="s">
        <v>34</v>
      </c>
      <c r="B35" s="195">
        <v>96929</v>
      </c>
      <c r="C35" s="196">
        <f t="shared" si="23"/>
        <v>22.29</v>
      </c>
      <c r="D35" s="196">
        <v>10134820</v>
      </c>
      <c r="E35" s="198">
        <v>87630</v>
      </c>
      <c r="F35" s="196">
        <f t="shared" si="18"/>
        <v>20.149999999999999</v>
      </c>
      <c r="G35" s="198">
        <v>16687210</v>
      </c>
      <c r="H35" s="199">
        <f t="shared" si="24"/>
        <v>-9299</v>
      </c>
      <c r="I35" s="199">
        <f t="shared" si="25"/>
        <v>6552390</v>
      </c>
      <c r="J35" s="200">
        <f t="shared" si="26"/>
        <v>-9.5936200724241458E-2</v>
      </c>
      <c r="K35" s="201">
        <f t="shared" si="27"/>
        <v>0.64652258254216655</v>
      </c>
    </row>
    <row r="36" spans="1:11" s="68" customFormat="1" ht="29.25" customHeight="1" thickBot="1" x14ac:dyDescent="0.35">
      <c r="A36" s="202" t="s">
        <v>35</v>
      </c>
      <c r="B36" s="203">
        <v>96914</v>
      </c>
      <c r="C36" s="204">
        <f t="shared" si="23"/>
        <v>22.29</v>
      </c>
      <c r="D36" s="204">
        <v>10302140</v>
      </c>
      <c r="E36" s="225">
        <v>115152</v>
      </c>
      <c r="F36" s="205">
        <f t="shared" ref="F36" si="28">ROUNDDOWN(E36*0.23*0.001,2)</f>
        <v>26.48</v>
      </c>
      <c r="G36" s="225">
        <v>21638720</v>
      </c>
      <c r="H36" s="205">
        <f t="shared" si="24"/>
        <v>18238</v>
      </c>
      <c r="I36" s="205">
        <f t="shared" si="25"/>
        <v>11336580</v>
      </c>
      <c r="J36" s="206">
        <f t="shared" si="26"/>
        <v>0.18818746517531007</v>
      </c>
      <c r="K36" s="207">
        <f t="shared" si="27"/>
        <v>1.1004102060348626</v>
      </c>
    </row>
    <row r="37" spans="1:11" s="3" customFormat="1" ht="18.75" customHeight="1" x14ac:dyDescent="0.3">
      <c r="A37" s="5"/>
      <c r="B37" s="44"/>
      <c r="C37" s="45"/>
      <c r="D37" s="44"/>
      <c r="E37" s="44"/>
      <c r="F37" s="45"/>
      <c r="G37" s="44"/>
      <c r="H37" s="2"/>
      <c r="I37" s="2"/>
      <c r="J37" s="6"/>
      <c r="K37" s="6"/>
    </row>
    <row r="38" spans="1:11" s="3" customFormat="1" ht="18.75" customHeight="1" x14ac:dyDescent="0.3">
      <c r="A38" s="5"/>
      <c r="B38" s="44"/>
      <c r="C38" s="45"/>
      <c r="D38" s="44"/>
      <c r="E38" s="44"/>
      <c r="F38" s="45"/>
      <c r="G38" s="44"/>
      <c r="H38" s="2"/>
      <c r="I38" s="2"/>
      <c r="J38" s="6"/>
      <c r="K38" s="6"/>
    </row>
    <row r="39" spans="1:11" ht="24" customHeight="1" thickBot="1" x14ac:dyDescent="0.35">
      <c r="A39" s="10" t="s">
        <v>7</v>
      </c>
      <c r="B39" s="1"/>
      <c r="C39" s="1"/>
      <c r="D39" s="1"/>
      <c r="E39" s="1"/>
      <c r="F39" s="1"/>
      <c r="G39" s="1"/>
      <c r="H39" s="1"/>
      <c r="I39" s="14" t="s">
        <v>46</v>
      </c>
      <c r="K39" s="81" t="s">
        <v>45</v>
      </c>
    </row>
    <row r="40" spans="1:11" ht="27.75" customHeight="1" x14ac:dyDescent="0.3">
      <c r="A40" s="262" t="s">
        <v>1</v>
      </c>
      <c r="B40" s="261" t="e">
        <f>B4</f>
        <v>#REF!</v>
      </c>
      <c r="C40" s="261"/>
      <c r="D40" s="261"/>
      <c r="E40" s="261" t="str">
        <f>E4</f>
        <v>2022년</v>
      </c>
      <c r="F40" s="261"/>
      <c r="G40" s="261"/>
      <c r="H40" s="239" t="s">
        <v>36</v>
      </c>
      <c r="I40" s="239"/>
      <c r="J40" s="239"/>
      <c r="K40" s="240"/>
    </row>
    <row r="41" spans="1:11" ht="30.75" customHeight="1" thickBot="1" x14ac:dyDescent="0.35">
      <c r="A41" s="263"/>
      <c r="B41" s="8" t="s">
        <v>2</v>
      </c>
      <c r="C41" s="7" t="s">
        <v>19</v>
      </c>
      <c r="D41" s="8" t="s">
        <v>3</v>
      </c>
      <c r="E41" s="8" t="s">
        <v>2</v>
      </c>
      <c r="F41" s="7" t="s">
        <v>19</v>
      </c>
      <c r="G41" s="8" t="s">
        <v>3</v>
      </c>
      <c r="H41" s="8" t="s">
        <v>8</v>
      </c>
      <c r="I41" s="8" t="s">
        <v>9</v>
      </c>
      <c r="J41" s="7" t="s">
        <v>10</v>
      </c>
      <c r="K41" s="9" t="s">
        <v>11</v>
      </c>
    </row>
    <row r="42" spans="1:11" s="67" customFormat="1" ht="28.5" customHeight="1" thickBot="1" x14ac:dyDescent="0.35">
      <c r="A42" s="59" t="s">
        <v>4</v>
      </c>
      <c r="B42" s="131">
        <f>SUM(B43:B54)</f>
        <v>15501</v>
      </c>
      <c r="C42" s="131">
        <f t="shared" ref="C42:I42" si="29">SUM(C43:C54)</f>
        <v>16.099999999999998</v>
      </c>
      <c r="D42" s="131">
        <f>SUM(D43:D54)</f>
        <v>14674030</v>
      </c>
      <c r="E42" s="131">
        <f t="shared" si="29"/>
        <v>22466</v>
      </c>
      <c r="F42" s="131">
        <f t="shared" si="29"/>
        <v>23.36</v>
      </c>
      <c r="G42" s="131">
        <f>SUM(G43:G54)</f>
        <v>21336700</v>
      </c>
      <c r="H42" s="131">
        <f t="shared" si="29"/>
        <v>6965</v>
      </c>
      <c r="I42" s="131">
        <f t="shared" si="29"/>
        <v>6662670</v>
      </c>
      <c r="J42" s="31">
        <f>(E42-B42)/B42</f>
        <v>0.44932584994516483</v>
      </c>
      <c r="K42" s="32">
        <f>(G42-D42)/D42</f>
        <v>0.454045003315381</v>
      </c>
    </row>
    <row r="43" spans="1:11" s="68" customFormat="1" ht="29.25" customHeight="1" x14ac:dyDescent="0.3">
      <c r="A43" s="186" t="s">
        <v>13</v>
      </c>
      <c r="B43" s="187">
        <v>1927</v>
      </c>
      <c r="C43" s="188">
        <f>ROUNDDOWN(B43*1.043*0.001,2)</f>
        <v>2</v>
      </c>
      <c r="D43" s="188">
        <v>1850190</v>
      </c>
      <c r="E43" s="189">
        <v>3249</v>
      </c>
      <c r="F43" s="188">
        <f t="shared" ref="F43:F52" si="30">ROUNDDOWN(E43*1.043*0.001,2)</f>
        <v>3.38</v>
      </c>
      <c r="G43" s="190">
        <v>2810960</v>
      </c>
      <c r="H43" s="191">
        <f t="shared" ref="H43:H48" si="31">E43-B43</f>
        <v>1322</v>
      </c>
      <c r="I43" s="191">
        <f t="shared" ref="I43:I48" si="32">G43-D43</f>
        <v>960770</v>
      </c>
      <c r="J43" s="192">
        <f t="shared" ref="J43:J50" si="33">(E43-B43)/B43</f>
        <v>0.6860404774260509</v>
      </c>
      <c r="K43" s="193">
        <f t="shared" ref="K43:K48" si="34">(G43-D43)/D43</f>
        <v>0.51928180349045239</v>
      </c>
    </row>
    <row r="44" spans="1:11" s="68" customFormat="1" ht="29.25" customHeight="1" x14ac:dyDescent="0.3">
      <c r="A44" s="194" t="s">
        <v>14</v>
      </c>
      <c r="B44" s="195">
        <v>565</v>
      </c>
      <c r="C44" s="196">
        <f t="shared" ref="C44:C54" si="35">ROUNDDOWN(B44*1.043*0.001,2)</f>
        <v>0.57999999999999996</v>
      </c>
      <c r="D44" s="196">
        <v>438520</v>
      </c>
      <c r="E44" s="197">
        <v>3323</v>
      </c>
      <c r="F44" s="196">
        <f t="shared" si="30"/>
        <v>3.46</v>
      </c>
      <c r="G44" s="198">
        <v>2884910</v>
      </c>
      <c r="H44" s="199">
        <f t="shared" si="31"/>
        <v>2758</v>
      </c>
      <c r="I44" s="199">
        <f t="shared" si="32"/>
        <v>2446390</v>
      </c>
      <c r="J44" s="200">
        <f t="shared" si="33"/>
        <v>4.8814159292035395</v>
      </c>
      <c r="K44" s="201">
        <f t="shared" si="34"/>
        <v>5.5787421326279301</v>
      </c>
    </row>
    <row r="45" spans="1:11" s="68" customFormat="1" ht="29.25" customHeight="1" x14ac:dyDescent="0.3">
      <c r="A45" s="194" t="s">
        <v>15</v>
      </c>
      <c r="B45" s="195">
        <v>357</v>
      </c>
      <c r="C45" s="196">
        <f t="shared" si="35"/>
        <v>0.37</v>
      </c>
      <c r="D45" s="196">
        <v>277630</v>
      </c>
      <c r="E45" s="197">
        <v>2742</v>
      </c>
      <c r="F45" s="196">
        <f t="shared" si="30"/>
        <v>2.85</v>
      </c>
      <c r="G45" s="198">
        <v>2401730</v>
      </c>
      <c r="H45" s="199">
        <f t="shared" si="31"/>
        <v>2385</v>
      </c>
      <c r="I45" s="199">
        <f t="shared" si="32"/>
        <v>2124100</v>
      </c>
      <c r="J45" s="200">
        <f t="shared" si="33"/>
        <v>6.6806722689075633</v>
      </c>
      <c r="K45" s="201">
        <f t="shared" si="34"/>
        <v>7.6508302416885785</v>
      </c>
    </row>
    <row r="46" spans="1:11" s="68" customFormat="1" ht="29.25" customHeight="1" x14ac:dyDescent="0.3">
      <c r="A46" s="194" t="s">
        <v>16</v>
      </c>
      <c r="B46" s="195">
        <v>295</v>
      </c>
      <c r="C46" s="196">
        <f t="shared" si="35"/>
        <v>0.3</v>
      </c>
      <c r="D46" s="196">
        <v>233720</v>
      </c>
      <c r="E46" s="197">
        <v>1817</v>
      </c>
      <c r="F46" s="196">
        <f t="shared" si="30"/>
        <v>1.89</v>
      </c>
      <c r="G46" s="198">
        <v>1612140</v>
      </c>
      <c r="H46" s="199">
        <f t="shared" si="31"/>
        <v>1522</v>
      </c>
      <c r="I46" s="199">
        <f t="shared" si="32"/>
        <v>1378420</v>
      </c>
      <c r="J46" s="200">
        <f t="shared" si="33"/>
        <v>5.159322033898305</v>
      </c>
      <c r="K46" s="201">
        <f t="shared" si="34"/>
        <v>5.897740886530892</v>
      </c>
    </row>
    <row r="47" spans="1:11" s="68" customFormat="1" ht="29.25" customHeight="1" x14ac:dyDescent="0.3">
      <c r="A47" s="194" t="s">
        <v>17</v>
      </c>
      <c r="B47" s="195">
        <v>631</v>
      </c>
      <c r="C47" s="196">
        <f t="shared" si="35"/>
        <v>0.65</v>
      </c>
      <c r="D47" s="196">
        <v>552370</v>
      </c>
      <c r="E47" s="197">
        <v>1029</v>
      </c>
      <c r="F47" s="196">
        <f t="shared" si="30"/>
        <v>1.07</v>
      </c>
      <c r="G47" s="198">
        <v>968930</v>
      </c>
      <c r="H47" s="199">
        <f t="shared" si="31"/>
        <v>398</v>
      </c>
      <c r="I47" s="199">
        <f t="shared" si="32"/>
        <v>416560</v>
      </c>
      <c r="J47" s="200">
        <f t="shared" si="33"/>
        <v>0.63074484944532483</v>
      </c>
      <c r="K47" s="201">
        <f t="shared" si="34"/>
        <v>0.75413219400039833</v>
      </c>
    </row>
    <row r="48" spans="1:11" s="68" customFormat="1" ht="29.25" customHeight="1" x14ac:dyDescent="0.3">
      <c r="A48" s="194" t="s">
        <v>18</v>
      </c>
      <c r="B48" s="195">
        <v>985</v>
      </c>
      <c r="C48" s="196">
        <f t="shared" si="35"/>
        <v>1.02</v>
      </c>
      <c r="D48" s="196">
        <v>851260</v>
      </c>
      <c r="E48" s="197">
        <v>622</v>
      </c>
      <c r="F48" s="196">
        <f t="shared" si="30"/>
        <v>0.64</v>
      </c>
      <c r="G48" s="198">
        <v>621350</v>
      </c>
      <c r="H48" s="199">
        <f t="shared" si="31"/>
        <v>-363</v>
      </c>
      <c r="I48" s="199">
        <f t="shared" si="32"/>
        <v>-229910</v>
      </c>
      <c r="J48" s="200">
        <f t="shared" si="33"/>
        <v>-0.36852791878172586</v>
      </c>
      <c r="K48" s="201">
        <f t="shared" si="34"/>
        <v>-0.27008199609989897</v>
      </c>
    </row>
    <row r="49" spans="1:11" s="68" customFormat="1" ht="29.25" customHeight="1" x14ac:dyDescent="0.3">
      <c r="A49" s="194" t="s">
        <v>5</v>
      </c>
      <c r="B49" s="195">
        <v>1442</v>
      </c>
      <c r="C49" s="196">
        <f t="shared" si="35"/>
        <v>1.5</v>
      </c>
      <c r="D49" s="196">
        <v>1312030</v>
      </c>
      <c r="E49" s="197">
        <v>602</v>
      </c>
      <c r="F49" s="196">
        <f t="shared" si="30"/>
        <v>0.62</v>
      </c>
      <c r="G49" s="198">
        <v>654830</v>
      </c>
      <c r="H49" s="199">
        <f>E49-B49</f>
        <v>-840</v>
      </c>
      <c r="I49" s="199">
        <f>G49-D49</f>
        <v>-657200</v>
      </c>
      <c r="J49" s="200">
        <f t="shared" si="33"/>
        <v>-0.58252427184466016</v>
      </c>
      <c r="K49" s="201">
        <f>(G49-D49)/D49</f>
        <v>-0.50090318056751748</v>
      </c>
    </row>
    <row r="50" spans="1:11" s="68" customFormat="1" ht="29.25" customHeight="1" x14ac:dyDescent="0.3">
      <c r="A50" s="194" t="s">
        <v>6</v>
      </c>
      <c r="B50" s="195">
        <v>1870</v>
      </c>
      <c r="C50" s="196">
        <f t="shared" si="35"/>
        <v>1.95</v>
      </c>
      <c r="D50" s="196">
        <v>1761320</v>
      </c>
      <c r="E50" s="197">
        <v>484</v>
      </c>
      <c r="F50" s="196">
        <f t="shared" si="30"/>
        <v>0.5</v>
      </c>
      <c r="G50" s="198">
        <v>599590</v>
      </c>
      <c r="H50" s="199">
        <f>E50-B50</f>
        <v>-1386</v>
      </c>
      <c r="I50" s="199">
        <f>G50-D50</f>
        <v>-1161730</v>
      </c>
      <c r="J50" s="200">
        <f t="shared" si="33"/>
        <v>-0.74117647058823533</v>
      </c>
      <c r="K50" s="201">
        <f>(G50-D50)/D50</f>
        <v>-0.65957917925192466</v>
      </c>
    </row>
    <row r="51" spans="1:11" s="68" customFormat="1" ht="29.25" customHeight="1" x14ac:dyDescent="0.3">
      <c r="A51" s="194" t="s">
        <v>12</v>
      </c>
      <c r="B51" s="195">
        <v>1749</v>
      </c>
      <c r="C51" s="196">
        <f t="shared" si="35"/>
        <v>1.82</v>
      </c>
      <c r="D51" s="196">
        <v>1639200</v>
      </c>
      <c r="E51" s="198">
        <v>564</v>
      </c>
      <c r="F51" s="196">
        <f t="shared" si="30"/>
        <v>0.57999999999999996</v>
      </c>
      <c r="G51" s="198">
        <v>753960</v>
      </c>
      <c r="H51" s="199">
        <f t="shared" ref="H51:H54" si="36">E51-B51</f>
        <v>-1185</v>
      </c>
      <c r="I51" s="199">
        <f t="shared" ref="I51:I54" si="37">G51-D51</f>
        <v>-885240</v>
      </c>
      <c r="J51" s="200">
        <f t="shared" ref="J51:J54" si="38">(E51-B51)/B51</f>
        <v>-0.6775300171526587</v>
      </c>
      <c r="K51" s="201">
        <f>(G51-D51)/D51</f>
        <v>-0.5400439238653002</v>
      </c>
    </row>
    <row r="52" spans="1:11" s="68" customFormat="1" ht="29.25" customHeight="1" x14ac:dyDescent="0.3">
      <c r="A52" s="194" t="s">
        <v>33</v>
      </c>
      <c r="B52" s="195">
        <v>2105</v>
      </c>
      <c r="C52" s="196">
        <f t="shared" si="35"/>
        <v>2.19</v>
      </c>
      <c r="D52" s="196">
        <v>2009550</v>
      </c>
      <c r="E52" s="198">
        <v>1868</v>
      </c>
      <c r="F52" s="196">
        <f t="shared" si="30"/>
        <v>1.94</v>
      </c>
      <c r="G52" s="198">
        <v>2278470</v>
      </c>
      <c r="H52" s="199">
        <f t="shared" si="36"/>
        <v>-237</v>
      </c>
      <c r="I52" s="199">
        <f t="shared" si="37"/>
        <v>268920</v>
      </c>
      <c r="J52" s="200">
        <f t="shared" si="38"/>
        <v>-0.11258907363420427</v>
      </c>
      <c r="K52" s="201">
        <f t="shared" ref="K52:K54" si="39">(G52-D52)/D52</f>
        <v>0.13382100470254535</v>
      </c>
    </row>
    <row r="53" spans="1:11" s="68" customFormat="1" ht="29.25" customHeight="1" x14ac:dyDescent="0.3">
      <c r="A53" s="194" t="s">
        <v>34</v>
      </c>
      <c r="B53" s="195">
        <v>1805</v>
      </c>
      <c r="C53" s="196">
        <f t="shared" si="35"/>
        <v>1.88</v>
      </c>
      <c r="D53" s="196">
        <v>1688180</v>
      </c>
      <c r="E53" s="223">
        <v>2599</v>
      </c>
      <c r="F53" s="199">
        <f t="shared" ref="F53:F54" si="40">ROUNDDOWN(E53*1.043*0.001,2)</f>
        <v>2.71</v>
      </c>
      <c r="G53" s="223">
        <v>3104770</v>
      </c>
      <c r="H53" s="199">
        <f t="shared" si="36"/>
        <v>794</v>
      </c>
      <c r="I53" s="199">
        <f t="shared" si="37"/>
        <v>1416590</v>
      </c>
      <c r="J53" s="200">
        <f t="shared" si="38"/>
        <v>0.43988919667590026</v>
      </c>
      <c r="K53" s="201">
        <f t="shared" si="39"/>
        <v>0.83912260540937578</v>
      </c>
    </row>
    <row r="54" spans="1:11" s="68" customFormat="1" ht="29.25" customHeight="1" thickBot="1" x14ac:dyDescent="0.35">
      <c r="A54" s="202" t="s">
        <v>35</v>
      </c>
      <c r="B54" s="203">
        <v>1770</v>
      </c>
      <c r="C54" s="204">
        <f t="shared" si="35"/>
        <v>1.84</v>
      </c>
      <c r="D54" s="204">
        <v>2060060</v>
      </c>
      <c r="E54" s="225">
        <v>3567</v>
      </c>
      <c r="F54" s="205">
        <f t="shared" si="40"/>
        <v>3.72</v>
      </c>
      <c r="G54" s="225">
        <v>2645060</v>
      </c>
      <c r="H54" s="205">
        <f t="shared" si="36"/>
        <v>1797</v>
      </c>
      <c r="I54" s="205">
        <f t="shared" si="37"/>
        <v>585000</v>
      </c>
      <c r="J54" s="206">
        <f t="shared" si="38"/>
        <v>1.0152542372881357</v>
      </c>
      <c r="K54" s="207">
        <f t="shared" si="39"/>
        <v>0.28397231148607321</v>
      </c>
    </row>
  </sheetData>
  <mergeCells count="13">
    <mergeCell ref="A40:A41"/>
    <mergeCell ref="A22:A23"/>
    <mergeCell ref="A1:K1"/>
    <mergeCell ref="B22:D22"/>
    <mergeCell ref="H22:K22"/>
    <mergeCell ref="B40:D40"/>
    <mergeCell ref="H40:K40"/>
    <mergeCell ref="E22:G22"/>
    <mergeCell ref="E40:G40"/>
    <mergeCell ref="A4:A5"/>
    <mergeCell ref="B4:D4"/>
    <mergeCell ref="E4:G4"/>
    <mergeCell ref="H4:K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E7:E1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4"/>
  <sheetViews>
    <sheetView showGridLines="0" zoomScaleNormal="100" zoomScaleSheetLayoutView="85" workbookViewId="0">
      <selection activeCell="R30" sqref="R30"/>
    </sheetView>
  </sheetViews>
  <sheetFormatPr defaultRowHeight="16.5" x14ac:dyDescent="0.3"/>
  <cols>
    <col min="1" max="1" width="5.75" style="3" customWidth="1"/>
    <col min="2" max="2" width="11.75" style="3" customWidth="1"/>
    <col min="3" max="3" width="9.875" style="3" customWidth="1"/>
    <col min="4" max="5" width="11.75" style="3" customWidth="1"/>
    <col min="6" max="6" width="9.125" style="3" customWidth="1"/>
    <col min="7" max="8" width="11.75" style="3" customWidth="1"/>
    <col min="9" max="9" width="9.75" style="3" customWidth="1"/>
    <col min="10" max="11" width="11.75" style="3" customWidth="1"/>
    <col min="12" max="12" width="9.5" style="3" customWidth="1"/>
    <col min="13" max="13" width="11.75" style="3" customWidth="1"/>
    <col min="14" max="16384" width="9" style="3"/>
  </cols>
  <sheetData>
    <row r="1" spans="1:13" ht="31.5" customHeight="1" x14ac:dyDescent="0.3">
      <c r="A1" s="283" t="s">
        <v>57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</row>
    <row r="2" spans="1:13" ht="19.5" customHeight="1" x14ac:dyDescent="0.3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s="62" customFormat="1" ht="22.5" hidden="1" customHeight="1" thickBot="1" x14ac:dyDescent="0.35">
      <c r="A3" s="10" t="s">
        <v>27</v>
      </c>
      <c r="B3" s="14"/>
      <c r="C3" s="14"/>
      <c r="D3" s="14"/>
      <c r="E3" s="14"/>
      <c r="F3" s="14"/>
      <c r="G3" s="14"/>
      <c r="H3" s="14"/>
      <c r="J3" s="81"/>
      <c r="K3" s="14" t="s">
        <v>46</v>
      </c>
      <c r="M3" s="81" t="s">
        <v>45</v>
      </c>
    </row>
    <row r="4" spans="1:13" s="62" customFormat="1" ht="34.5" hidden="1" customHeight="1" x14ac:dyDescent="0.3">
      <c r="A4" s="236" t="s">
        <v>1</v>
      </c>
      <c r="B4" s="261" t="s">
        <v>51</v>
      </c>
      <c r="C4" s="261"/>
      <c r="D4" s="261"/>
      <c r="E4" s="261" t="s">
        <v>52</v>
      </c>
      <c r="F4" s="261"/>
      <c r="G4" s="261"/>
      <c r="H4" s="261" t="s">
        <v>53</v>
      </c>
      <c r="I4" s="261"/>
      <c r="J4" s="261"/>
      <c r="K4" s="261" t="s">
        <v>54</v>
      </c>
      <c r="L4" s="261"/>
      <c r="M4" s="261"/>
    </row>
    <row r="5" spans="1:13" s="62" customFormat="1" ht="35.25" hidden="1" customHeight="1" thickBot="1" x14ac:dyDescent="0.35">
      <c r="A5" s="257"/>
      <c r="B5" s="15" t="s">
        <v>31</v>
      </c>
      <c r="C5" s="16" t="s">
        <v>19</v>
      </c>
      <c r="D5" s="15" t="s">
        <v>3</v>
      </c>
      <c r="E5" s="15" t="s">
        <v>31</v>
      </c>
      <c r="F5" s="16" t="s">
        <v>19</v>
      </c>
      <c r="G5" s="15" t="s">
        <v>3</v>
      </c>
      <c r="H5" s="15" t="s">
        <v>31</v>
      </c>
      <c r="I5" s="16" t="s">
        <v>19</v>
      </c>
      <c r="J5" s="15" t="s">
        <v>3</v>
      </c>
      <c r="K5" s="15" t="s">
        <v>31</v>
      </c>
      <c r="L5" s="16" t="s">
        <v>19</v>
      </c>
      <c r="M5" s="15" t="s">
        <v>3</v>
      </c>
    </row>
    <row r="6" spans="1:13" s="62" customFormat="1" ht="39" hidden="1" customHeight="1" thickBot="1" x14ac:dyDescent="0.35">
      <c r="A6" s="28" t="s">
        <v>4</v>
      </c>
      <c r="B6" s="214">
        <v>1</v>
      </c>
      <c r="C6" s="29">
        <f>C24+C42</f>
        <v>260.32</v>
      </c>
      <c r="D6" s="29">
        <f>SUM(D7:D18)</f>
        <v>197936122</v>
      </c>
      <c r="E6" s="214">
        <v>1</v>
      </c>
      <c r="F6" s="29">
        <f>F24+F42</f>
        <v>85.93</v>
      </c>
      <c r="G6" s="29">
        <f>SUM(G7:G18)</f>
        <v>64031320</v>
      </c>
      <c r="H6" s="214">
        <v>1</v>
      </c>
      <c r="I6" s="29">
        <f>I24+I42</f>
        <v>164.16</v>
      </c>
      <c r="J6" s="29">
        <f>SUM(J7:J18)</f>
        <v>125781050</v>
      </c>
      <c r="K6" s="214">
        <v>1</v>
      </c>
      <c r="L6" s="29">
        <f>L24+L42</f>
        <v>10.069999999999999</v>
      </c>
      <c r="M6" s="29">
        <f>SUM(M7:M18)</f>
        <v>8123752</v>
      </c>
    </row>
    <row r="7" spans="1:13" s="62" customFormat="1" ht="29.25" hidden="1" customHeight="1" x14ac:dyDescent="0.3">
      <c r="A7" s="218" t="s">
        <v>13</v>
      </c>
      <c r="B7" s="178">
        <f t="shared" ref="B7:B18" si="0">C7/$C$6</f>
        <v>0.11347572218807621</v>
      </c>
      <c r="C7" s="179">
        <f t="shared" ref="C7:D16" si="1">C25+C43</f>
        <v>29.54</v>
      </c>
      <c r="D7" s="208">
        <f t="shared" si="1"/>
        <v>20595740</v>
      </c>
      <c r="E7" s="178">
        <f t="shared" ref="E7:E18" si="2">F7/$F$6</f>
        <v>0.10531828232282089</v>
      </c>
      <c r="F7" s="179">
        <f t="shared" ref="F7:G7" si="3">F25+F43</f>
        <v>9.0500000000000007</v>
      </c>
      <c r="G7" s="208">
        <f t="shared" si="3"/>
        <v>6276860</v>
      </c>
      <c r="H7" s="178">
        <f t="shared" ref="H7:H18" si="4">I7/$I$6</f>
        <v>0.11580165692007796</v>
      </c>
      <c r="I7" s="179">
        <f t="shared" ref="I7:J7" si="5">I25+I43</f>
        <v>19.009999999999998</v>
      </c>
      <c r="J7" s="208">
        <f t="shared" si="5"/>
        <v>13361870</v>
      </c>
      <c r="K7" s="178">
        <f t="shared" ref="K7:K18" si="6">L7/$L$6</f>
        <v>0.14597815292949357</v>
      </c>
      <c r="L7" s="179">
        <f t="shared" ref="L7:M7" si="7">L25+L43</f>
        <v>1.47</v>
      </c>
      <c r="M7" s="208">
        <f t="shared" si="7"/>
        <v>957010</v>
      </c>
    </row>
    <row r="8" spans="1:13" s="62" customFormat="1" ht="29.25" hidden="1" customHeight="1" x14ac:dyDescent="0.3">
      <c r="A8" s="169" t="s">
        <v>14</v>
      </c>
      <c r="B8" s="182">
        <f t="shared" si="0"/>
        <v>0.10656115550092195</v>
      </c>
      <c r="C8" s="183">
        <f t="shared" si="1"/>
        <v>27.740000000000002</v>
      </c>
      <c r="D8" s="209">
        <f t="shared" si="1"/>
        <v>19525900</v>
      </c>
      <c r="E8" s="182">
        <f t="shared" si="2"/>
        <v>9.9383218899103926E-2</v>
      </c>
      <c r="F8" s="183">
        <f t="shared" ref="F8:G8" si="8">F26+F44</f>
        <v>8.5400000000000009</v>
      </c>
      <c r="G8" s="209">
        <f t="shared" si="8"/>
        <v>6004430</v>
      </c>
      <c r="H8" s="182">
        <f t="shared" si="4"/>
        <v>0.10922270955165692</v>
      </c>
      <c r="I8" s="183">
        <f t="shared" ref="I8:J8" si="9">I26+I44</f>
        <v>17.93</v>
      </c>
      <c r="J8" s="209">
        <f t="shared" si="9"/>
        <v>12660280</v>
      </c>
      <c r="K8" s="182">
        <f t="shared" si="6"/>
        <v>0.12512413108242307</v>
      </c>
      <c r="L8" s="183">
        <f t="shared" ref="L8:M8" si="10">L26+L44</f>
        <v>1.26</v>
      </c>
      <c r="M8" s="209">
        <f t="shared" si="10"/>
        <v>861190</v>
      </c>
    </row>
    <row r="9" spans="1:13" s="62" customFormat="1" ht="29.25" hidden="1" customHeight="1" x14ac:dyDescent="0.3">
      <c r="A9" s="169" t="s">
        <v>15</v>
      </c>
      <c r="B9" s="182">
        <f t="shared" si="0"/>
        <v>8.4204056545789802E-2</v>
      </c>
      <c r="C9" s="183">
        <f t="shared" si="1"/>
        <v>21.92</v>
      </c>
      <c r="D9" s="209">
        <f t="shared" si="1"/>
        <v>14775180</v>
      </c>
      <c r="E9" s="182">
        <f t="shared" si="2"/>
        <v>8.4720121028744308E-2</v>
      </c>
      <c r="F9" s="183">
        <f t="shared" ref="F9:G9" si="11">F27+F45</f>
        <v>7.2799999999999994</v>
      </c>
      <c r="G9" s="209">
        <f t="shared" si="11"/>
        <v>4830620</v>
      </c>
      <c r="H9" s="182">
        <f t="shared" si="4"/>
        <v>8.3211500974658875E-2</v>
      </c>
      <c r="I9" s="183">
        <f t="shared" ref="I9:J9" si="12">I27+I45</f>
        <v>13.66</v>
      </c>
      <c r="J9" s="209">
        <f t="shared" si="12"/>
        <v>9314440</v>
      </c>
      <c r="K9" s="182">
        <f t="shared" si="6"/>
        <v>9.6325719960278069E-2</v>
      </c>
      <c r="L9" s="183">
        <f t="shared" ref="L9:M9" si="13">L27+L45</f>
        <v>0.97</v>
      </c>
      <c r="M9" s="209">
        <f t="shared" si="13"/>
        <v>630120</v>
      </c>
    </row>
    <row r="10" spans="1:13" s="62" customFormat="1" ht="29.25" hidden="1" customHeight="1" x14ac:dyDescent="0.3">
      <c r="A10" s="169" t="s">
        <v>16</v>
      </c>
      <c r="B10" s="182">
        <f t="shared" si="0"/>
        <v>7.2026736324523666E-2</v>
      </c>
      <c r="C10" s="183">
        <f t="shared" si="1"/>
        <v>18.75</v>
      </c>
      <c r="D10" s="209">
        <f t="shared" si="1"/>
        <v>12908680</v>
      </c>
      <c r="E10" s="182">
        <f t="shared" si="2"/>
        <v>7.5992086582101714E-2</v>
      </c>
      <c r="F10" s="183">
        <f t="shared" ref="F10:G10" si="14">F28+F46</f>
        <v>6.53</v>
      </c>
      <c r="G10" s="209">
        <f t="shared" si="14"/>
        <v>4279480</v>
      </c>
      <c r="H10" s="182">
        <f t="shared" si="4"/>
        <v>6.9931773879142303E-2</v>
      </c>
      <c r="I10" s="183">
        <f t="shared" ref="I10:J10" si="15">I28+I46</f>
        <v>11.48</v>
      </c>
      <c r="J10" s="209">
        <f t="shared" si="15"/>
        <v>8080150</v>
      </c>
      <c r="K10" s="182">
        <f t="shared" si="6"/>
        <v>7.2492552135054622E-2</v>
      </c>
      <c r="L10" s="183">
        <f t="shared" ref="L10:M10" si="16">L28+L46</f>
        <v>0.73</v>
      </c>
      <c r="M10" s="209">
        <f t="shared" si="16"/>
        <v>549050</v>
      </c>
    </row>
    <row r="11" spans="1:13" s="62" customFormat="1" ht="29.25" hidden="1" customHeight="1" x14ac:dyDescent="0.3">
      <c r="A11" s="169" t="s">
        <v>17</v>
      </c>
      <c r="B11" s="182">
        <f t="shared" si="0"/>
        <v>5.9618930547019056E-2</v>
      </c>
      <c r="C11" s="183">
        <f t="shared" si="1"/>
        <v>15.52</v>
      </c>
      <c r="D11" s="209">
        <f t="shared" si="1"/>
        <v>11531810</v>
      </c>
      <c r="E11" s="182">
        <f t="shared" si="2"/>
        <v>6.9242406610031407E-2</v>
      </c>
      <c r="F11" s="183">
        <f t="shared" ref="F11:G11" si="17">F29+F47</f>
        <v>5.9499999999999993</v>
      </c>
      <c r="G11" s="209">
        <f t="shared" si="17"/>
        <v>4163260</v>
      </c>
      <c r="H11" s="182">
        <f t="shared" si="4"/>
        <v>5.4946393762183236E-2</v>
      </c>
      <c r="I11" s="183">
        <f t="shared" ref="I11:J11" si="18">I29+I47</f>
        <v>9.02</v>
      </c>
      <c r="J11" s="209">
        <f t="shared" si="18"/>
        <v>6881590</v>
      </c>
      <c r="K11" s="182">
        <f t="shared" si="6"/>
        <v>5.2631578947368432E-2</v>
      </c>
      <c r="L11" s="183">
        <f t="shared" ref="L11:M11" si="19">L29+L47</f>
        <v>0.53</v>
      </c>
      <c r="M11" s="209">
        <f t="shared" si="19"/>
        <v>486960</v>
      </c>
    </row>
    <row r="12" spans="1:13" s="62" customFormat="1" ht="29.25" hidden="1" customHeight="1" x14ac:dyDescent="0.3">
      <c r="A12" s="169" t="s">
        <v>18</v>
      </c>
      <c r="B12" s="182">
        <f t="shared" si="0"/>
        <v>6.1232329440688391E-2</v>
      </c>
      <c r="C12" s="183">
        <f t="shared" si="1"/>
        <v>15.940000000000001</v>
      </c>
      <c r="D12" s="209">
        <f t="shared" si="1"/>
        <v>12525190</v>
      </c>
      <c r="E12" s="182">
        <f t="shared" si="2"/>
        <v>6.8544163854299997E-2</v>
      </c>
      <c r="F12" s="183">
        <f t="shared" ref="F12:G12" si="20">F30+F48</f>
        <v>5.89</v>
      </c>
      <c r="G12" s="209">
        <f t="shared" si="20"/>
        <v>4320620</v>
      </c>
      <c r="H12" s="182">
        <f t="shared" si="4"/>
        <v>5.774853801169591E-2</v>
      </c>
      <c r="I12" s="183">
        <f t="shared" ref="I12:J12" si="21">I30+I48</f>
        <v>9.48</v>
      </c>
      <c r="J12" s="209">
        <f t="shared" si="21"/>
        <v>7637230</v>
      </c>
      <c r="K12" s="182">
        <f t="shared" si="6"/>
        <v>5.5610724925521361E-2</v>
      </c>
      <c r="L12" s="183">
        <f t="shared" ref="L12:M12" si="22">L30+L48</f>
        <v>0.56000000000000005</v>
      </c>
      <c r="M12" s="209">
        <f t="shared" si="22"/>
        <v>567340</v>
      </c>
    </row>
    <row r="13" spans="1:13" s="62" customFormat="1" ht="29.25" hidden="1" customHeight="1" x14ac:dyDescent="0.3">
      <c r="A13" s="169" t="s">
        <v>5</v>
      </c>
      <c r="B13" s="182">
        <f t="shared" si="0"/>
        <v>7.2756607252612182E-2</v>
      </c>
      <c r="C13" s="183">
        <f t="shared" si="1"/>
        <v>18.940000000000001</v>
      </c>
      <c r="D13" s="209">
        <f t="shared" si="1"/>
        <v>15771432</v>
      </c>
      <c r="E13" s="182">
        <f t="shared" si="2"/>
        <v>6.8544163854299997E-2</v>
      </c>
      <c r="F13" s="183">
        <f t="shared" ref="F13:G13" si="23">F31+F49</f>
        <v>5.89</v>
      </c>
      <c r="G13" s="209">
        <f t="shared" si="23"/>
        <v>4849370</v>
      </c>
      <c r="H13" s="182">
        <f t="shared" si="4"/>
        <v>7.5901559454191025E-2</v>
      </c>
      <c r="I13" s="183">
        <f t="shared" ref="I13:J13" si="24">I31+I49</f>
        <v>12.459999999999999</v>
      </c>
      <c r="J13" s="209">
        <f t="shared" si="24"/>
        <v>10303980</v>
      </c>
      <c r="K13" s="182">
        <f t="shared" si="6"/>
        <v>5.7596822244289976E-2</v>
      </c>
      <c r="L13" s="183">
        <f t="shared" ref="L13:M13" si="25">L31+L49</f>
        <v>0.57999999999999996</v>
      </c>
      <c r="M13" s="209">
        <f t="shared" si="25"/>
        <v>618082</v>
      </c>
    </row>
    <row r="14" spans="1:13" s="62" customFormat="1" ht="29.25" hidden="1" customHeight="1" x14ac:dyDescent="0.3">
      <c r="A14" s="169" t="s">
        <v>6</v>
      </c>
      <c r="B14" s="182">
        <f t="shared" si="0"/>
        <v>7.9171788567916415E-2</v>
      </c>
      <c r="C14" s="183">
        <f t="shared" si="1"/>
        <v>20.61</v>
      </c>
      <c r="D14" s="209">
        <f t="shared" si="1"/>
        <v>16656330</v>
      </c>
      <c r="E14" s="182">
        <f t="shared" si="2"/>
        <v>7.7504945886186422E-2</v>
      </c>
      <c r="F14" s="183">
        <f t="shared" ref="F14:G14" si="26">F32+F50</f>
        <v>6.66</v>
      </c>
      <c r="G14" s="209">
        <f t="shared" si="26"/>
        <v>5456700</v>
      </c>
      <c r="H14" s="182">
        <f t="shared" si="4"/>
        <v>8.1140350877192985E-2</v>
      </c>
      <c r="I14" s="183">
        <f t="shared" ref="I14:J14" si="27">I32+I50</f>
        <v>13.32</v>
      </c>
      <c r="J14" s="209">
        <f t="shared" si="27"/>
        <v>10561390</v>
      </c>
      <c r="K14" s="182">
        <f t="shared" si="6"/>
        <v>6.0575968222442905E-2</v>
      </c>
      <c r="L14" s="183">
        <f t="shared" ref="L14:M14" si="28">L32+L50</f>
        <v>0.61</v>
      </c>
      <c r="M14" s="209">
        <f t="shared" si="28"/>
        <v>638240</v>
      </c>
    </row>
    <row r="15" spans="1:13" s="62" customFormat="1" ht="29.25" hidden="1" customHeight="1" x14ac:dyDescent="0.3">
      <c r="A15" s="169" t="s">
        <v>12</v>
      </c>
      <c r="B15" s="182">
        <f t="shared" si="0"/>
        <v>7.3371235402581433E-2</v>
      </c>
      <c r="C15" s="183">
        <f t="shared" si="1"/>
        <v>19.099999999999998</v>
      </c>
      <c r="D15" s="209">
        <f t="shared" si="1"/>
        <v>14556430</v>
      </c>
      <c r="E15" s="182">
        <f t="shared" si="2"/>
        <v>8.169440242057488E-2</v>
      </c>
      <c r="F15" s="183">
        <f t="shared" ref="F15:G15" si="29">F33+F51</f>
        <v>7.02</v>
      </c>
      <c r="G15" s="209">
        <f t="shared" si="29"/>
        <v>5260200</v>
      </c>
      <c r="H15" s="182">
        <f t="shared" si="4"/>
        <v>6.9688109161793368E-2</v>
      </c>
      <c r="I15" s="183">
        <f t="shared" ref="I15:J15" si="30">I33+I51</f>
        <v>11.44</v>
      </c>
      <c r="J15" s="209">
        <f t="shared" si="30"/>
        <v>8732190</v>
      </c>
      <c r="K15" s="182">
        <f t="shared" si="6"/>
        <v>6.2562065541211534E-2</v>
      </c>
      <c r="L15" s="183">
        <f t="shared" ref="L15:M16" si="31">L33+L51</f>
        <v>0.63</v>
      </c>
      <c r="M15" s="209">
        <f t="shared" si="31"/>
        <v>564040</v>
      </c>
    </row>
    <row r="16" spans="1:13" s="62" customFormat="1" ht="27.75" hidden="1" customHeight="1" x14ac:dyDescent="0.3">
      <c r="A16" s="169" t="s">
        <v>33</v>
      </c>
      <c r="B16" s="182">
        <f t="shared" si="0"/>
        <v>7.3755377996312238E-2</v>
      </c>
      <c r="C16" s="183">
        <f>C34+C52</f>
        <v>19.200000000000003</v>
      </c>
      <c r="D16" s="209">
        <f t="shared" si="1"/>
        <v>15013670</v>
      </c>
      <c r="E16" s="182">
        <f t="shared" si="2"/>
        <v>7.8552310019783536E-2</v>
      </c>
      <c r="F16" s="183">
        <f>F34+F52</f>
        <v>6.75</v>
      </c>
      <c r="G16" s="209">
        <f t="shared" ref="G16" si="32">G34+G52</f>
        <v>4932040</v>
      </c>
      <c r="H16" s="182">
        <f t="shared" si="4"/>
        <v>7.1515594541910338E-2</v>
      </c>
      <c r="I16" s="183">
        <f>I34+I52</f>
        <v>11.74</v>
      </c>
      <c r="J16" s="209">
        <f t="shared" ref="J16" si="33">J34+J52</f>
        <v>9495470</v>
      </c>
      <c r="K16" s="182">
        <f t="shared" si="6"/>
        <v>6.95134061569017E-2</v>
      </c>
      <c r="L16" s="183">
        <f>L34+L52</f>
        <v>0.7</v>
      </c>
      <c r="M16" s="209">
        <f t="shared" si="31"/>
        <v>586160</v>
      </c>
    </row>
    <row r="17" spans="1:13" s="62" customFormat="1" ht="27.75" hidden="1" customHeight="1" x14ac:dyDescent="0.3">
      <c r="A17" s="169" t="s">
        <v>34</v>
      </c>
      <c r="B17" s="182">
        <f t="shared" si="0"/>
        <v>8.7814996926859248E-2</v>
      </c>
      <c r="C17" s="183">
        <f t="shared" ref="C17:D18" si="34">C35+C53</f>
        <v>22.86</v>
      </c>
      <c r="D17" s="209">
        <f t="shared" si="34"/>
        <v>19791980</v>
      </c>
      <c r="E17" s="182">
        <f t="shared" si="2"/>
        <v>8.8094961014779469E-2</v>
      </c>
      <c r="F17" s="183">
        <f t="shared" ref="F17:G17" si="35">F35+F53</f>
        <v>7.57</v>
      </c>
      <c r="G17" s="209">
        <f t="shared" si="35"/>
        <v>6317740</v>
      </c>
      <c r="H17" s="182">
        <f t="shared" si="4"/>
        <v>8.7780214424951264E-2</v>
      </c>
      <c r="I17" s="183">
        <f t="shared" ref="I17:J17" si="36">I35+I53</f>
        <v>14.41</v>
      </c>
      <c r="J17" s="209">
        <f t="shared" si="36"/>
        <v>12739040</v>
      </c>
      <c r="K17" s="182">
        <f t="shared" si="6"/>
        <v>8.540218470705066E-2</v>
      </c>
      <c r="L17" s="183">
        <f t="shared" ref="L17:M17" si="37">L35+L53</f>
        <v>0.86</v>
      </c>
      <c r="M17" s="209">
        <f t="shared" si="37"/>
        <v>735200</v>
      </c>
    </row>
    <row r="18" spans="1:13" s="62" customFormat="1" ht="27.75" hidden="1" customHeight="1" thickBot="1" x14ac:dyDescent="0.35">
      <c r="A18" s="219" t="s">
        <v>35</v>
      </c>
      <c r="B18" s="184">
        <f t="shared" si="0"/>
        <v>0.11601106330669944</v>
      </c>
      <c r="C18" s="185">
        <f t="shared" si="34"/>
        <v>30.2</v>
      </c>
      <c r="D18" s="210">
        <f t="shared" si="34"/>
        <v>24283780</v>
      </c>
      <c r="E18" s="184">
        <f t="shared" si="2"/>
        <v>0.10240893750727334</v>
      </c>
      <c r="F18" s="185">
        <f t="shared" ref="F18:G18" si="38">F36+F54</f>
        <v>8.7999999999999989</v>
      </c>
      <c r="G18" s="210">
        <f t="shared" si="38"/>
        <v>7340000</v>
      </c>
      <c r="H18" s="184">
        <f t="shared" si="4"/>
        <v>0.12311159844054581</v>
      </c>
      <c r="I18" s="185">
        <f t="shared" ref="I18:J18" si="39">I36+I54</f>
        <v>20.21</v>
      </c>
      <c r="J18" s="210">
        <f t="shared" si="39"/>
        <v>16013420</v>
      </c>
      <c r="K18" s="184">
        <f t="shared" si="6"/>
        <v>0.11618669314796426</v>
      </c>
      <c r="L18" s="185">
        <f t="shared" ref="L18:M18" si="40">L36+L54</f>
        <v>1.17</v>
      </c>
      <c r="M18" s="210">
        <f t="shared" si="40"/>
        <v>930360</v>
      </c>
    </row>
    <row r="19" spans="1:13" s="62" customFormat="1" ht="27.75" hidden="1" customHeight="1" x14ac:dyDescent="0.3">
      <c r="A19" s="63"/>
      <c r="B19" s="61"/>
      <c r="C19" s="25"/>
      <c r="D19" s="65"/>
      <c r="E19" s="61"/>
      <c r="F19" s="25"/>
      <c r="G19" s="65"/>
      <c r="H19" s="61"/>
      <c r="I19" s="25"/>
      <c r="J19" s="65"/>
      <c r="K19" s="61"/>
      <c r="L19" s="25"/>
      <c r="M19" s="65"/>
    </row>
    <row r="20" spans="1:13" s="62" customFormat="1" ht="27.75" hidden="1" customHeight="1" x14ac:dyDescent="0.3">
      <c r="A20" s="63"/>
      <c r="B20" s="64"/>
      <c r="C20" s="64"/>
      <c r="D20" s="65"/>
      <c r="E20" s="61"/>
      <c r="F20" s="25"/>
      <c r="G20" s="64"/>
      <c r="H20" s="61"/>
      <c r="I20" s="25"/>
      <c r="J20" s="64"/>
      <c r="K20" s="61"/>
      <c r="L20" s="25"/>
      <c r="M20" s="64"/>
    </row>
    <row r="21" spans="1:13" s="62" customFormat="1" ht="29.25" customHeight="1" thickBot="1" x14ac:dyDescent="0.35">
      <c r="A21" s="10" t="s">
        <v>0</v>
      </c>
      <c r="D21" s="19"/>
      <c r="E21" s="24"/>
      <c r="F21" s="25"/>
      <c r="H21" s="24"/>
      <c r="I21" s="25"/>
      <c r="J21" s="14" t="s">
        <v>46</v>
      </c>
      <c r="L21" s="81"/>
    </row>
    <row r="22" spans="1:13" ht="29.25" customHeight="1" x14ac:dyDescent="0.3">
      <c r="A22" s="262" t="s">
        <v>1</v>
      </c>
      <c r="B22" s="261" t="str">
        <f>B4</f>
        <v>공원전체</v>
      </c>
      <c r="C22" s="261"/>
      <c r="D22" s="261"/>
      <c r="E22" s="261" t="s">
        <v>52</v>
      </c>
      <c r="F22" s="261"/>
      <c r="G22" s="261"/>
      <c r="H22" s="261" t="s">
        <v>53</v>
      </c>
      <c r="I22" s="261"/>
      <c r="J22" s="261"/>
      <c r="K22" s="261" t="s">
        <v>54</v>
      </c>
      <c r="L22" s="261"/>
      <c r="M22" s="261"/>
    </row>
    <row r="23" spans="1:13" ht="34.5" customHeight="1" thickBot="1" x14ac:dyDescent="0.35">
      <c r="A23" s="263"/>
      <c r="B23" s="8" t="s">
        <v>2</v>
      </c>
      <c r="C23" s="7" t="s">
        <v>19</v>
      </c>
      <c r="D23" s="8" t="s">
        <v>63</v>
      </c>
      <c r="E23" s="15" t="s">
        <v>21</v>
      </c>
      <c r="F23" s="16" t="s">
        <v>19</v>
      </c>
      <c r="G23" s="15" t="s">
        <v>63</v>
      </c>
      <c r="H23" s="15" t="s">
        <v>21</v>
      </c>
      <c r="I23" s="16" t="s">
        <v>19</v>
      </c>
      <c r="J23" s="15" t="s">
        <v>63</v>
      </c>
      <c r="K23" s="15" t="s">
        <v>21</v>
      </c>
      <c r="L23" s="16" t="s">
        <v>19</v>
      </c>
      <c r="M23" s="15" t="s">
        <v>63</v>
      </c>
    </row>
    <row r="24" spans="1:13" s="67" customFormat="1" ht="28.5" customHeight="1" thickBot="1" x14ac:dyDescent="0.35">
      <c r="A24" s="59" t="s">
        <v>4</v>
      </c>
      <c r="B24" s="131">
        <f t="shared" ref="B24:E24" si="41">SUM(B25:B36)</f>
        <v>1030449</v>
      </c>
      <c r="C24" s="131">
        <f t="shared" si="41"/>
        <v>236.96</v>
      </c>
      <c r="D24" s="131">
        <f>SUM(D25:D36)</f>
        <v>176599422</v>
      </c>
      <c r="E24" s="131">
        <f t="shared" si="41"/>
        <v>367021</v>
      </c>
      <c r="F24" s="131">
        <f t="shared" ref="F24" si="42">SUM(F25:F36)</f>
        <v>84.37</v>
      </c>
      <c r="G24" s="131">
        <f>SUM(G25:G36)</f>
        <v>62124030</v>
      </c>
      <c r="H24" s="131">
        <f t="shared" ref="H24" si="43">SUM(H25:H36)</f>
        <v>619389</v>
      </c>
      <c r="I24" s="131">
        <f t="shared" ref="I24" si="44">SUM(I25:I36)</f>
        <v>142.4</v>
      </c>
      <c r="J24" s="131">
        <f>SUM(J25:J36)</f>
        <v>106351640</v>
      </c>
      <c r="K24" s="131">
        <f t="shared" ref="K24" si="45">SUM(K25:K36)</f>
        <v>44039</v>
      </c>
      <c r="L24" s="131">
        <f t="shared" ref="L24" si="46">SUM(L25:L36)</f>
        <v>10.069999999999999</v>
      </c>
      <c r="M24" s="131">
        <f>SUM(M25:M36)</f>
        <v>8123752</v>
      </c>
    </row>
    <row r="25" spans="1:13" s="68" customFormat="1" ht="29.25" customHeight="1" x14ac:dyDescent="0.3">
      <c r="A25" s="186" t="s">
        <v>13</v>
      </c>
      <c r="B25" s="189">
        <v>113762</v>
      </c>
      <c r="C25" s="188">
        <f t="shared" ref="C25:C36" si="47">ROUNDDOWN(B25*0.23*0.001,2)</f>
        <v>26.16</v>
      </c>
      <c r="D25" s="190">
        <v>17784780</v>
      </c>
      <c r="E25" s="220">
        <v>38030</v>
      </c>
      <c r="F25" s="191">
        <f t="shared" ref="F25:F36" si="48">ROUNDDOWN(E25*0.23*0.001,2)</f>
        <v>8.74</v>
      </c>
      <c r="G25" s="221">
        <v>5908770</v>
      </c>
      <c r="H25" s="220">
        <v>69315</v>
      </c>
      <c r="I25" s="191">
        <f t="shared" ref="I25:I36" si="49">ROUNDDOWN(H25*0.23*0.001,2)</f>
        <v>15.94</v>
      </c>
      <c r="J25" s="221">
        <v>10919000</v>
      </c>
      <c r="K25" s="220">
        <v>6417</v>
      </c>
      <c r="L25" s="191">
        <f t="shared" ref="L25:L36" si="50">ROUNDDOWN(K25*0.23*0.001,2)</f>
        <v>1.47</v>
      </c>
      <c r="M25" s="221">
        <v>957010</v>
      </c>
    </row>
    <row r="26" spans="1:13" s="68" customFormat="1" ht="29.25" customHeight="1" x14ac:dyDescent="0.3">
      <c r="A26" s="194" t="s">
        <v>14</v>
      </c>
      <c r="B26" s="197">
        <v>105571</v>
      </c>
      <c r="C26" s="196">
        <f t="shared" si="47"/>
        <v>24.28</v>
      </c>
      <c r="D26" s="198">
        <v>16640990</v>
      </c>
      <c r="E26" s="222">
        <v>35784</v>
      </c>
      <c r="F26" s="199">
        <f t="shared" si="48"/>
        <v>8.23</v>
      </c>
      <c r="G26" s="223">
        <v>5644110</v>
      </c>
      <c r="H26" s="222">
        <v>64282</v>
      </c>
      <c r="I26" s="199">
        <f t="shared" si="49"/>
        <v>14.78</v>
      </c>
      <c r="J26" s="223">
        <v>10135690</v>
      </c>
      <c r="K26" s="222">
        <v>5505</v>
      </c>
      <c r="L26" s="199">
        <f t="shared" si="50"/>
        <v>1.26</v>
      </c>
      <c r="M26" s="223">
        <v>861190</v>
      </c>
    </row>
    <row r="27" spans="1:13" s="68" customFormat="1" ht="29.25" customHeight="1" x14ac:dyDescent="0.3">
      <c r="A27" s="194" t="s">
        <v>15</v>
      </c>
      <c r="B27" s="197">
        <v>82953</v>
      </c>
      <c r="C27" s="196">
        <f t="shared" si="47"/>
        <v>19.07</v>
      </c>
      <c r="D27" s="198">
        <v>12373450</v>
      </c>
      <c r="E27" s="222">
        <v>30739</v>
      </c>
      <c r="F27" s="199">
        <f t="shared" si="48"/>
        <v>7.06</v>
      </c>
      <c r="G27" s="223">
        <v>4577990</v>
      </c>
      <c r="H27" s="222">
        <v>47981</v>
      </c>
      <c r="I27" s="199">
        <f t="shared" si="49"/>
        <v>11.03</v>
      </c>
      <c r="J27" s="223">
        <v>7165340</v>
      </c>
      <c r="K27" s="222">
        <v>4233</v>
      </c>
      <c r="L27" s="199">
        <f t="shared" si="50"/>
        <v>0.97</v>
      </c>
      <c r="M27" s="223">
        <v>630120</v>
      </c>
    </row>
    <row r="28" spans="1:13" s="68" customFormat="1" ht="29.25" customHeight="1" x14ac:dyDescent="0.3">
      <c r="A28" s="194" t="s">
        <v>16</v>
      </c>
      <c r="B28" s="197">
        <v>73323</v>
      </c>
      <c r="C28" s="196">
        <f t="shared" si="47"/>
        <v>16.86</v>
      </c>
      <c r="D28" s="198">
        <v>11296540</v>
      </c>
      <c r="E28" s="222">
        <v>28094</v>
      </c>
      <c r="F28" s="199">
        <f t="shared" si="48"/>
        <v>6.46</v>
      </c>
      <c r="G28" s="223">
        <v>4185970</v>
      </c>
      <c r="H28" s="222">
        <v>42055</v>
      </c>
      <c r="I28" s="199">
        <f t="shared" si="49"/>
        <v>9.67</v>
      </c>
      <c r="J28" s="223">
        <v>6561520</v>
      </c>
      <c r="K28" s="222">
        <v>3174</v>
      </c>
      <c r="L28" s="199">
        <f t="shared" si="50"/>
        <v>0.73</v>
      </c>
      <c r="M28" s="223">
        <v>549050</v>
      </c>
    </row>
    <row r="29" spans="1:13" s="68" customFormat="1" ht="29.25" customHeight="1" x14ac:dyDescent="0.3">
      <c r="A29" s="194" t="s">
        <v>17</v>
      </c>
      <c r="B29" s="197">
        <v>62852</v>
      </c>
      <c r="C29" s="196">
        <f t="shared" si="47"/>
        <v>14.45</v>
      </c>
      <c r="D29" s="198">
        <v>10562880</v>
      </c>
      <c r="E29" s="222">
        <v>25785</v>
      </c>
      <c r="F29" s="199">
        <f t="shared" si="48"/>
        <v>5.93</v>
      </c>
      <c r="G29" s="223">
        <v>4133180</v>
      </c>
      <c r="H29" s="222">
        <v>34733</v>
      </c>
      <c r="I29" s="199">
        <f t="shared" si="49"/>
        <v>7.98</v>
      </c>
      <c r="J29" s="223">
        <v>5942740</v>
      </c>
      <c r="K29" s="222">
        <v>2334</v>
      </c>
      <c r="L29" s="199">
        <f t="shared" si="50"/>
        <v>0.53</v>
      </c>
      <c r="M29" s="223">
        <v>486960</v>
      </c>
    </row>
    <row r="30" spans="1:13" s="68" customFormat="1" ht="29.25" customHeight="1" x14ac:dyDescent="0.3">
      <c r="A30" s="194" t="s">
        <v>18</v>
      </c>
      <c r="B30" s="197">
        <v>66525</v>
      </c>
      <c r="C30" s="196">
        <f t="shared" si="47"/>
        <v>15.3</v>
      </c>
      <c r="D30" s="198">
        <v>11903840</v>
      </c>
      <c r="E30" s="222">
        <v>25574</v>
      </c>
      <c r="F30" s="199">
        <f t="shared" si="48"/>
        <v>5.88</v>
      </c>
      <c r="G30" s="223">
        <v>4302300</v>
      </c>
      <c r="H30" s="222">
        <v>38491</v>
      </c>
      <c r="I30" s="199">
        <f t="shared" si="49"/>
        <v>8.85</v>
      </c>
      <c r="J30" s="223">
        <v>7034200</v>
      </c>
      <c r="K30" s="222">
        <v>2460</v>
      </c>
      <c r="L30" s="199">
        <f t="shared" si="50"/>
        <v>0.56000000000000005</v>
      </c>
      <c r="M30" s="223">
        <v>567340</v>
      </c>
    </row>
    <row r="31" spans="1:13" s="68" customFormat="1" ht="29.25" customHeight="1" x14ac:dyDescent="0.3">
      <c r="A31" s="194" t="s">
        <v>5</v>
      </c>
      <c r="B31" s="197">
        <v>79653</v>
      </c>
      <c r="C31" s="196">
        <f t="shared" si="47"/>
        <v>18.32</v>
      </c>
      <c r="D31" s="198">
        <v>15116602</v>
      </c>
      <c r="E31" s="222">
        <v>25569</v>
      </c>
      <c r="F31" s="199">
        <f t="shared" si="48"/>
        <v>5.88</v>
      </c>
      <c r="G31" s="223">
        <v>4831650</v>
      </c>
      <c r="H31" s="222">
        <v>51559</v>
      </c>
      <c r="I31" s="199">
        <f t="shared" si="49"/>
        <v>11.85</v>
      </c>
      <c r="J31" s="223">
        <v>9666870</v>
      </c>
      <c r="K31" s="222">
        <v>2525</v>
      </c>
      <c r="L31" s="199">
        <f t="shared" si="50"/>
        <v>0.57999999999999996</v>
      </c>
      <c r="M31" s="223">
        <v>618082</v>
      </c>
    </row>
    <row r="32" spans="1:13" s="68" customFormat="1" ht="29.25" customHeight="1" x14ac:dyDescent="0.3">
      <c r="A32" s="194" t="s">
        <v>6</v>
      </c>
      <c r="B32" s="197">
        <v>87447</v>
      </c>
      <c r="C32" s="196">
        <f t="shared" si="47"/>
        <v>20.11</v>
      </c>
      <c r="D32" s="198">
        <v>16056740</v>
      </c>
      <c r="E32" s="222">
        <v>28930</v>
      </c>
      <c r="F32" s="199">
        <f t="shared" si="48"/>
        <v>6.65</v>
      </c>
      <c r="G32" s="223">
        <v>5434740</v>
      </c>
      <c r="H32" s="222">
        <v>55822</v>
      </c>
      <c r="I32" s="199">
        <f t="shared" si="49"/>
        <v>12.83</v>
      </c>
      <c r="J32" s="223">
        <v>9983760</v>
      </c>
      <c r="K32" s="222">
        <v>2695</v>
      </c>
      <c r="L32" s="199">
        <f t="shared" si="50"/>
        <v>0.61</v>
      </c>
      <c r="M32" s="223">
        <v>638240</v>
      </c>
    </row>
    <row r="33" spans="1:13" s="68" customFormat="1" ht="29.25" customHeight="1" x14ac:dyDescent="0.3">
      <c r="A33" s="194" t="s">
        <v>12</v>
      </c>
      <c r="B33" s="197">
        <v>80523</v>
      </c>
      <c r="C33" s="196">
        <f t="shared" si="47"/>
        <v>18.52</v>
      </c>
      <c r="D33" s="198">
        <v>13802470</v>
      </c>
      <c r="E33" s="222">
        <v>30504</v>
      </c>
      <c r="F33" s="199">
        <f t="shared" si="48"/>
        <v>7.01</v>
      </c>
      <c r="G33" s="223">
        <v>5236100</v>
      </c>
      <c r="H33" s="222">
        <v>47268</v>
      </c>
      <c r="I33" s="199">
        <f t="shared" si="49"/>
        <v>10.87</v>
      </c>
      <c r="J33" s="223">
        <v>8002330</v>
      </c>
      <c r="K33" s="222">
        <v>2751</v>
      </c>
      <c r="L33" s="199">
        <f t="shared" si="50"/>
        <v>0.63</v>
      </c>
      <c r="M33" s="223">
        <v>564040</v>
      </c>
    </row>
    <row r="34" spans="1:13" s="68" customFormat="1" ht="29.25" customHeight="1" x14ac:dyDescent="0.3">
      <c r="A34" s="194" t="s">
        <v>33</v>
      </c>
      <c r="B34" s="198">
        <v>75058</v>
      </c>
      <c r="C34" s="196">
        <f t="shared" si="47"/>
        <v>17.260000000000002</v>
      </c>
      <c r="D34" s="198">
        <v>12735200</v>
      </c>
      <c r="E34" s="222">
        <v>28892</v>
      </c>
      <c r="F34" s="199">
        <f t="shared" si="48"/>
        <v>6.64</v>
      </c>
      <c r="G34" s="223">
        <v>4741430</v>
      </c>
      <c r="H34" s="222">
        <v>43092</v>
      </c>
      <c r="I34" s="199">
        <f t="shared" si="49"/>
        <v>9.91</v>
      </c>
      <c r="J34" s="223">
        <v>7407610</v>
      </c>
      <c r="K34" s="222">
        <v>3074</v>
      </c>
      <c r="L34" s="199">
        <f t="shared" si="50"/>
        <v>0.7</v>
      </c>
      <c r="M34" s="223">
        <v>586160</v>
      </c>
    </row>
    <row r="35" spans="1:13" s="68" customFormat="1" ht="29.25" customHeight="1" x14ac:dyDescent="0.3">
      <c r="A35" s="194" t="s">
        <v>34</v>
      </c>
      <c r="B35" s="198">
        <v>87630</v>
      </c>
      <c r="C35" s="196">
        <f t="shared" si="47"/>
        <v>20.149999999999999</v>
      </c>
      <c r="D35" s="198">
        <v>16687210</v>
      </c>
      <c r="E35" s="222">
        <v>32097</v>
      </c>
      <c r="F35" s="199">
        <f t="shared" si="48"/>
        <v>7.38</v>
      </c>
      <c r="G35" s="223">
        <v>6000990</v>
      </c>
      <c r="H35" s="222">
        <v>51761</v>
      </c>
      <c r="I35" s="199">
        <f t="shared" si="49"/>
        <v>11.9</v>
      </c>
      <c r="J35" s="223">
        <v>9951020</v>
      </c>
      <c r="K35" s="222">
        <v>3772</v>
      </c>
      <c r="L35" s="199">
        <f t="shared" si="50"/>
        <v>0.86</v>
      </c>
      <c r="M35" s="223">
        <v>735200</v>
      </c>
    </row>
    <row r="36" spans="1:13" s="68" customFormat="1" ht="29.25" customHeight="1" thickBot="1" x14ac:dyDescent="0.35">
      <c r="A36" s="202" t="s">
        <v>35</v>
      </c>
      <c r="B36" s="225">
        <v>115152</v>
      </c>
      <c r="C36" s="205">
        <f t="shared" si="47"/>
        <v>26.48</v>
      </c>
      <c r="D36" s="225">
        <v>21638720</v>
      </c>
      <c r="E36" s="224">
        <v>37023</v>
      </c>
      <c r="F36" s="205">
        <f t="shared" si="48"/>
        <v>8.51</v>
      </c>
      <c r="G36" s="225">
        <v>7126800</v>
      </c>
      <c r="H36" s="224">
        <v>73030</v>
      </c>
      <c r="I36" s="205">
        <f t="shared" si="49"/>
        <v>16.79</v>
      </c>
      <c r="J36" s="225">
        <v>13581560</v>
      </c>
      <c r="K36" s="224">
        <v>5099</v>
      </c>
      <c r="L36" s="205">
        <f t="shared" si="50"/>
        <v>1.17</v>
      </c>
      <c r="M36" s="225">
        <v>930360</v>
      </c>
    </row>
    <row r="37" spans="1:13" ht="8.25" customHeight="1" x14ac:dyDescent="0.3">
      <c r="A37" s="5"/>
      <c r="B37" s="44"/>
      <c r="C37" s="45"/>
      <c r="D37" s="44"/>
      <c r="E37" s="44"/>
      <c r="F37" s="45"/>
      <c r="G37" s="44"/>
      <c r="H37" s="44"/>
      <c r="I37" s="45"/>
      <c r="J37" s="44"/>
      <c r="K37" s="44"/>
      <c r="L37" s="45"/>
      <c r="M37" s="44"/>
    </row>
    <row r="38" spans="1:13" ht="8.25" customHeight="1" x14ac:dyDescent="0.3">
      <c r="A38" s="5"/>
      <c r="B38" s="44"/>
      <c r="C38" s="45"/>
      <c r="D38" s="44"/>
      <c r="E38" s="44"/>
      <c r="F38" s="45"/>
      <c r="G38" s="44"/>
      <c r="H38" s="44"/>
      <c r="I38" s="45"/>
      <c r="J38" s="44"/>
      <c r="K38" s="44"/>
      <c r="L38" s="45"/>
      <c r="M38" s="44"/>
    </row>
    <row r="39" spans="1:13" ht="24" customHeight="1" thickBot="1" x14ac:dyDescent="0.35">
      <c r="A39" s="10" t="s">
        <v>7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27.75" customHeight="1" x14ac:dyDescent="0.3">
      <c r="A40" s="262" t="s">
        <v>1</v>
      </c>
      <c r="B40" s="261" t="str">
        <f>B4</f>
        <v>공원전체</v>
      </c>
      <c r="C40" s="261"/>
      <c r="D40" s="261"/>
      <c r="E40" s="261" t="s">
        <v>52</v>
      </c>
      <c r="F40" s="261"/>
      <c r="G40" s="261"/>
      <c r="H40" s="261" t="s">
        <v>53</v>
      </c>
      <c r="I40" s="261"/>
      <c r="J40" s="261"/>
      <c r="K40" s="261" t="s">
        <v>54</v>
      </c>
      <c r="L40" s="261"/>
      <c r="M40" s="261"/>
    </row>
    <row r="41" spans="1:13" ht="30.75" customHeight="1" thickBot="1" x14ac:dyDescent="0.35">
      <c r="A41" s="263"/>
      <c r="B41" s="8" t="s">
        <v>59</v>
      </c>
      <c r="C41" s="7" t="s">
        <v>19</v>
      </c>
      <c r="D41" s="8" t="s">
        <v>63</v>
      </c>
      <c r="E41" s="15" t="s">
        <v>58</v>
      </c>
      <c r="F41" s="16" t="s">
        <v>19</v>
      </c>
      <c r="G41" s="15" t="s">
        <v>63</v>
      </c>
      <c r="H41" s="15" t="s">
        <v>58</v>
      </c>
      <c r="I41" s="16" t="s">
        <v>19</v>
      </c>
      <c r="J41" s="15" t="s">
        <v>63</v>
      </c>
      <c r="K41" s="15" t="s">
        <v>58</v>
      </c>
      <c r="L41" s="16" t="s">
        <v>19</v>
      </c>
      <c r="M41" s="15" t="s">
        <v>62</v>
      </c>
    </row>
    <row r="42" spans="1:13" s="67" customFormat="1" ht="28.5" customHeight="1" thickBot="1" x14ac:dyDescent="0.35">
      <c r="A42" s="59" t="s">
        <v>4</v>
      </c>
      <c r="B42" s="131">
        <f t="shared" ref="B42:E42" si="51">SUM(B43:B54)</f>
        <v>22466</v>
      </c>
      <c r="C42" s="131">
        <f t="shared" si="51"/>
        <v>23.36</v>
      </c>
      <c r="D42" s="131">
        <f>SUM(D43:D54)</f>
        <v>21336700</v>
      </c>
      <c r="E42" s="131">
        <f t="shared" si="51"/>
        <v>1562</v>
      </c>
      <c r="F42" s="131">
        <f t="shared" ref="F42" si="52">SUM(F43:F54)</f>
        <v>1.56</v>
      </c>
      <c r="G42" s="131">
        <f>SUM(G43:G54)</f>
        <v>1907290</v>
      </c>
      <c r="H42" s="131">
        <f t="shared" ref="H42" si="53">SUM(H43:H54)</f>
        <v>20904</v>
      </c>
      <c r="I42" s="131">
        <f t="shared" ref="I42" si="54">SUM(I43:I54)</f>
        <v>21.759999999999998</v>
      </c>
      <c r="J42" s="131">
        <f>SUM(J43:J54)</f>
        <v>19429410</v>
      </c>
      <c r="K42" s="131">
        <f t="shared" ref="K42" si="55">SUM(K43:K54)</f>
        <v>0</v>
      </c>
      <c r="L42" s="131">
        <f t="shared" ref="L42" si="56">SUM(L43:L54)</f>
        <v>0</v>
      </c>
      <c r="M42" s="131">
        <f>SUM(M43:M54)</f>
        <v>0</v>
      </c>
    </row>
    <row r="43" spans="1:13" s="68" customFormat="1" ht="29.25" customHeight="1" x14ac:dyDescent="0.3">
      <c r="A43" s="186" t="s">
        <v>13</v>
      </c>
      <c r="B43" s="189">
        <v>3249</v>
      </c>
      <c r="C43" s="188">
        <f t="shared" ref="C43:C54" si="57">ROUNDDOWN(B43*1.043*0.001,2)</f>
        <v>3.38</v>
      </c>
      <c r="D43" s="190">
        <v>2810960</v>
      </c>
      <c r="E43" s="220">
        <v>303</v>
      </c>
      <c r="F43" s="191">
        <f t="shared" ref="F43:F54" si="58">ROUNDDOWN(E43*1.043*0.001,2)</f>
        <v>0.31</v>
      </c>
      <c r="G43" s="221">
        <v>368090</v>
      </c>
      <c r="H43" s="220">
        <v>2946</v>
      </c>
      <c r="I43" s="191">
        <f t="shared" ref="I43:I54" si="59">ROUNDDOWN(H43*1.043*0.001,2)</f>
        <v>3.07</v>
      </c>
      <c r="J43" s="221">
        <v>2442870</v>
      </c>
      <c r="K43" s="220">
        <v>0</v>
      </c>
      <c r="L43" s="191">
        <f t="shared" ref="L43:L54" si="60">ROUNDDOWN(K43*1.043*0.001,2)</f>
        <v>0</v>
      </c>
      <c r="M43" s="221">
        <v>0</v>
      </c>
    </row>
    <row r="44" spans="1:13" s="68" customFormat="1" ht="29.25" customHeight="1" x14ac:dyDescent="0.3">
      <c r="A44" s="194" t="s">
        <v>14</v>
      </c>
      <c r="B44" s="197">
        <v>3323</v>
      </c>
      <c r="C44" s="196">
        <f t="shared" si="57"/>
        <v>3.46</v>
      </c>
      <c r="D44" s="198">
        <v>2884910</v>
      </c>
      <c r="E44" s="222">
        <v>302</v>
      </c>
      <c r="F44" s="199">
        <f t="shared" si="58"/>
        <v>0.31</v>
      </c>
      <c r="G44" s="223">
        <v>360320</v>
      </c>
      <c r="H44" s="222">
        <v>3021</v>
      </c>
      <c r="I44" s="199">
        <f t="shared" si="59"/>
        <v>3.15</v>
      </c>
      <c r="J44" s="223">
        <v>2524590</v>
      </c>
      <c r="K44" s="222">
        <v>0</v>
      </c>
      <c r="L44" s="199">
        <f t="shared" si="60"/>
        <v>0</v>
      </c>
      <c r="M44" s="223">
        <v>0</v>
      </c>
    </row>
    <row r="45" spans="1:13" s="68" customFormat="1" ht="29.25" customHeight="1" x14ac:dyDescent="0.3">
      <c r="A45" s="194" t="s">
        <v>15</v>
      </c>
      <c r="B45" s="197">
        <v>2742</v>
      </c>
      <c r="C45" s="196">
        <f t="shared" si="57"/>
        <v>2.85</v>
      </c>
      <c r="D45" s="198">
        <v>2401730</v>
      </c>
      <c r="E45" s="222">
        <v>213</v>
      </c>
      <c r="F45" s="199">
        <f t="shared" si="58"/>
        <v>0.22</v>
      </c>
      <c r="G45" s="223">
        <v>252630</v>
      </c>
      <c r="H45" s="222">
        <v>2529</v>
      </c>
      <c r="I45" s="199">
        <f t="shared" si="59"/>
        <v>2.63</v>
      </c>
      <c r="J45" s="223">
        <v>2149100</v>
      </c>
      <c r="K45" s="222">
        <v>0</v>
      </c>
      <c r="L45" s="199">
        <f t="shared" si="60"/>
        <v>0</v>
      </c>
      <c r="M45" s="223">
        <v>0</v>
      </c>
    </row>
    <row r="46" spans="1:13" s="68" customFormat="1" ht="29.25" customHeight="1" x14ac:dyDescent="0.3">
      <c r="A46" s="194" t="s">
        <v>16</v>
      </c>
      <c r="B46" s="197">
        <v>1817</v>
      </c>
      <c r="C46" s="196">
        <f t="shared" si="57"/>
        <v>1.89</v>
      </c>
      <c r="D46" s="198">
        <v>1612140</v>
      </c>
      <c r="E46" s="222">
        <v>74</v>
      </c>
      <c r="F46" s="199">
        <f t="shared" si="58"/>
        <v>7.0000000000000007E-2</v>
      </c>
      <c r="G46" s="223">
        <v>93510</v>
      </c>
      <c r="H46" s="222">
        <v>1743</v>
      </c>
      <c r="I46" s="199">
        <f t="shared" si="59"/>
        <v>1.81</v>
      </c>
      <c r="J46" s="223">
        <v>1518630</v>
      </c>
      <c r="K46" s="222">
        <v>0</v>
      </c>
      <c r="L46" s="199">
        <f t="shared" si="60"/>
        <v>0</v>
      </c>
      <c r="M46" s="223">
        <v>0</v>
      </c>
    </row>
    <row r="47" spans="1:13" s="68" customFormat="1" ht="29.25" customHeight="1" x14ac:dyDescent="0.3">
      <c r="A47" s="194" t="s">
        <v>17</v>
      </c>
      <c r="B47" s="197">
        <v>1029</v>
      </c>
      <c r="C47" s="196">
        <f t="shared" si="57"/>
        <v>1.07</v>
      </c>
      <c r="D47" s="198">
        <v>968930</v>
      </c>
      <c r="E47" s="222">
        <v>27</v>
      </c>
      <c r="F47" s="199">
        <f t="shared" si="58"/>
        <v>0.02</v>
      </c>
      <c r="G47" s="223">
        <v>30080</v>
      </c>
      <c r="H47" s="222">
        <v>1002</v>
      </c>
      <c r="I47" s="199">
        <f t="shared" si="59"/>
        <v>1.04</v>
      </c>
      <c r="J47" s="223">
        <v>938850</v>
      </c>
      <c r="K47" s="222">
        <v>0</v>
      </c>
      <c r="L47" s="199">
        <f t="shared" si="60"/>
        <v>0</v>
      </c>
      <c r="M47" s="223">
        <v>0</v>
      </c>
    </row>
    <row r="48" spans="1:13" s="68" customFormat="1" ht="29.25" customHeight="1" x14ac:dyDescent="0.3">
      <c r="A48" s="194" t="s">
        <v>18</v>
      </c>
      <c r="B48" s="197">
        <v>622</v>
      </c>
      <c r="C48" s="196">
        <f t="shared" si="57"/>
        <v>0.64</v>
      </c>
      <c r="D48" s="198">
        <v>621350</v>
      </c>
      <c r="E48" s="222">
        <v>16</v>
      </c>
      <c r="F48" s="199">
        <f t="shared" si="58"/>
        <v>0.01</v>
      </c>
      <c r="G48" s="223">
        <v>18320</v>
      </c>
      <c r="H48" s="222">
        <v>606</v>
      </c>
      <c r="I48" s="199">
        <f t="shared" si="59"/>
        <v>0.63</v>
      </c>
      <c r="J48" s="223">
        <v>603030</v>
      </c>
      <c r="K48" s="222">
        <v>0</v>
      </c>
      <c r="L48" s="199">
        <f t="shared" si="60"/>
        <v>0</v>
      </c>
      <c r="M48" s="223">
        <v>0</v>
      </c>
    </row>
    <row r="49" spans="1:13" s="68" customFormat="1" ht="29.25" customHeight="1" x14ac:dyDescent="0.3">
      <c r="A49" s="194" t="s">
        <v>5</v>
      </c>
      <c r="B49" s="197">
        <v>602</v>
      </c>
      <c r="C49" s="196">
        <f t="shared" si="57"/>
        <v>0.62</v>
      </c>
      <c r="D49" s="198">
        <v>654830</v>
      </c>
      <c r="E49" s="222">
        <v>14</v>
      </c>
      <c r="F49" s="199">
        <f t="shared" si="58"/>
        <v>0.01</v>
      </c>
      <c r="G49" s="223">
        <v>17720</v>
      </c>
      <c r="H49" s="222">
        <v>588</v>
      </c>
      <c r="I49" s="199">
        <f t="shared" si="59"/>
        <v>0.61</v>
      </c>
      <c r="J49" s="223">
        <v>637110</v>
      </c>
      <c r="K49" s="222">
        <v>0</v>
      </c>
      <c r="L49" s="199">
        <f t="shared" si="60"/>
        <v>0</v>
      </c>
      <c r="M49" s="223">
        <v>0</v>
      </c>
    </row>
    <row r="50" spans="1:13" s="68" customFormat="1" ht="29.25" customHeight="1" x14ac:dyDescent="0.3">
      <c r="A50" s="194" t="s">
        <v>6</v>
      </c>
      <c r="B50" s="197">
        <v>484</v>
      </c>
      <c r="C50" s="196">
        <f t="shared" si="57"/>
        <v>0.5</v>
      </c>
      <c r="D50" s="198">
        <v>599590</v>
      </c>
      <c r="E50" s="222">
        <v>14</v>
      </c>
      <c r="F50" s="199">
        <f t="shared" si="58"/>
        <v>0.01</v>
      </c>
      <c r="G50" s="223">
        <v>21960</v>
      </c>
      <c r="H50" s="222">
        <v>470</v>
      </c>
      <c r="I50" s="199">
        <f t="shared" si="59"/>
        <v>0.49</v>
      </c>
      <c r="J50" s="223">
        <v>577630</v>
      </c>
      <c r="K50" s="222"/>
      <c r="L50" s="199">
        <f t="shared" si="60"/>
        <v>0</v>
      </c>
      <c r="M50" s="223">
        <v>0</v>
      </c>
    </row>
    <row r="51" spans="1:13" s="68" customFormat="1" ht="29.25" customHeight="1" x14ac:dyDescent="0.3">
      <c r="A51" s="194" t="s">
        <v>12</v>
      </c>
      <c r="B51" s="198">
        <v>564</v>
      </c>
      <c r="C51" s="196">
        <f t="shared" si="57"/>
        <v>0.57999999999999996</v>
      </c>
      <c r="D51" s="198">
        <v>753960</v>
      </c>
      <c r="E51" s="222">
        <v>14</v>
      </c>
      <c r="F51" s="199">
        <f t="shared" si="58"/>
        <v>0.01</v>
      </c>
      <c r="G51" s="223">
        <v>24100</v>
      </c>
      <c r="H51" s="222">
        <v>550</v>
      </c>
      <c r="I51" s="199">
        <f t="shared" si="59"/>
        <v>0.56999999999999995</v>
      </c>
      <c r="J51" s="223">
        <v>729860</v>
      </c>
      <c r="K51" s="222">
        <v>0</v>
      </c>
      <c r="L51" s="199">
        <f t="shared" si="60"/>
        <v>0</v>
      </c>
      <c r="M51" s="223">
        <v>0</v>
      </c>
    </row>
    <row r="52" spans="1:13" s="68" customFormat="1" ht="29.25" customHeight="1" x14ac:dyDescent="0.3">
      <c r="A52" s="194" t="s">
        <v>33</v>
      </c>
      <c r="B52" s="198">
        <v>1868</v>
      </c>
      <c r="C52" s="196">
        <f t="shared" si="57"/>
        <v>1.94</v>
      </c>
      <c r="D52" s="198">
        <v>2278470</v>
      </c>
      <c r="E52" s="222">
        <v>112</v>
      </c>
      <c r="F52" s="199">
        <f t="shared" si="58"/>
        <v>0.11</v>
      </c>
      <c r="G52" s="223">
        <v>190610</v>
      </c>
      <c r="H52" s="222">
        <v>1756</v>
      </c>
      <c r="I52" s="199">
        <f t="shared" si="59"/>
        <v>1.83</v>
      </c>
      <c r="J52" s="223">
        <v>2087860</v>
      </c>
      <c r="K52" s="222">
        <v>0</v>
      </c>
      <c r="L52" s="199">
        <f t="shared" si="60"/>
        <v>0</v>
      </c>
      <c r="M52" s="223">
        <v>0</v>
      </c>
    </row>
    <row r="53" spans="1:13" s="68" customFormat="1" ht="29.25" customHeight="1" x14ac:dyDescent="0.3">
      <c r="A53" s="194" t="s">
        <v>34</v>
      </c>
      <c r="B53" s="223">
        <v>2599</v>
      </c>
      <c r="C53" s="199">
        <f t="shared" si="57"/>
        <v>2.71</v>
      </c>
      <c r="D53" s="223">
        <v>3104770</v>
      </c>
      <c r="E53" s="222">
        <v>188</v>
      </c>
      <c r="F53" s="199">
        <f t="shared" si="58"/>
        <v>0.19</v>
      </c>
      <c r="G53" s="223">
        <v>316750</v>
      </c>
      <c r="H53" s="222">
        <v>2411</v>
      </c>
      <c r="I53" s="199">
        <f t="shared" si="59"/>
        <v>2.5099999999999998</v>
      </c>
      <c r="J53" s="223">
        <v>2788020</v>
      </c>
      <c r="K53" s="222">
        <v>0</v>
      </c>
      <c r="L53" s="199">
        <f t="shared" si="60"/>
        <v>0</v>
      </c>
      <c r="M53" s="223">
        <v>0</v>
      </c>
    </row>
    <row r="54" spans="1:13" s="68" customFormat="1" ht="29.25" customHeight="1" thickBot="1" x14ac:dyDescent="0.35">
      <c r="A54" s="202" t="s">
        <v>35</v>
      </c>
      <c r="B54" s="225">
        <v>3567</v>
      </c>
      <c r="C54" s="225">
        <f t="shared" si="57"/>
        <v>3.72</v>
      </c>
      <c r="D54" s="225">
        <v>2645060</v>
      </c>
      <c r="E54" s="224">
        <v>285</v>
      </c>
      <c r="F54" s="225">
        <f t="shared" si="58"/>
        <v>0.28999999999999998</v>
      </c>
      <c r="G54" s="225">
        <v>213200</v>
      </c>
      <c r="H54" s="224">
        <v>3282</v>
      </c>
      <c r="I54" s="225">
        <f t="shared" si="59"/>
        <v>3.42</v>
      </c>
      <c r="J54" s="225">
        <v>2431860</v>
      </c>
      <c r="K54" s="224">
        <v>0</v>
      </c>
      <c r="L54" s="225">
        <f t="shared" si="60"/>
        <v>0</v>
      </c>
      <c r="M54" s="225">
        <v>0</v>
      </c>
    </row>
  </sheetData>
  <mergeCells count="16">
    <mergeCell ref="K4:M4"/>
    <mergeCell ref="K22:M22"/>
    <mergeCell ref="K40:M40"/>
    <mergeCell ref="A1:M1"/>
    <mergeCell ref="A40:A41"/>
    <mergeCell ref="E40:G40"/>
    <mergeCell ref="B40:D40"/>
    <mergeCell ref="H4:J4"/>
    <mergeCell ref="H22:J22"/>
    <mergeCell ref="H40:J40"/>
    <mergeCell ref="A4:A5"/>
    <mergeCell ref="E4:G4"/>
    <mergeCell ref="B4:D4"/>
    <mergeCell ref="A22:A23"/>
    <mergeCell ref="E22:G22"/>
    <mergeCell ref="B22:D22"/>
  </mergeCells>
  <phoneticPr fontId="7" type="noConversion"/>
  <pageMargins left="0.39370078740157483" right="0.39370078740157483" top="0.39370078740157483" bottom="0.19685039370078741" header="0.19685039370078741" footer="0.31496062992125984"/>
  <pageSetup paperSize="9" scale="9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54"/>
  <sheetViews>
    <sheetView showGridLines="0" zoomScaleNormal="100" workbookViewId="0">
      <selection activeCell="G40" sqref="G40"/>
    </sheetView>
  </sheetViews>
  <sheetFormatPr defaultRowHeight="16.5" x14ac:dyDescent="0.3"/>
  <cols>
    <col min="1" max="1" width="8" style="12" customWidth="1"/>
    <col min="2" max="4" width="17" style="12" customWidth="1"/>
    <col min="5" max="5" width="1.875" style="12" customWidth="1"/>
    <col min="6" max="6" width="8.75" style="12" customWidth="1"/>
    <col min="7" max="9" width="17" style="12" customWidth="1"/>
    <col min="10" max="16384" width="9" style="12"/>
  </cols>
  <sheetData>
    <row r="1" spans="1:9" ht="33" customHeight="1" thickBot="1" x14ac:dyDescent="0.35">
      <c r="A1" s="268" t="s">
        <v>56</v>
      </c>
      <c r="B1" s="269"/>
      <c r="C1" s="269"/>
      <c r="D1" s="269"/>
      <c r="G1" s="14" t="s">
        <v>46</v>
      </c>
      <c r="I1" s="81"/>
    </row>
    <row r="2" spans="1:9" ht="19.5" hidden="1" customHeight="1" x14ac:dyDescent="0.3">
      <c r="A2" s="13"/>
      <c r="B2" s="13"/>
      <c r="C2" s="13"/>
      <c r="D2" s="13"/>
    </row>
    <row r="3" spans="1:9" ht="22.5" hidden="1" customHeight="1" thickBot="1" x14ac:dyDescent="0.3">
      <c r="A3" s="70" t="s">
        <v>27</v>
      </c>
      <c r="B3" s="14"/>
      <c r="C3" s="14"/>
      <c r="D3" s="14"/>
    </row>
    <row r="4" spans="1:9" ht="34.5" hidden="1" customHeight="1" x14ac:dyDescent="0.3">
      <c r="A4" s="236" t="s">
        <v>1</v>
      </c>
      <c r="B4" s="261" t="str">
        <f>'공원(전체)'!E4</f>
        <v>2022년</v>
      </c>
      <c r="C4" s="261"/>
      <c r="D4" s="261"/>
    </row>
    <row r="5" spans="1:9" ht="35.25" hidden="1" customHeight="1" thickBot="1" x14ac:dyDescent="0.3">
      <c r="A5" s="257"/>
      <c r="B5" s="15" t="s">
        <v>31</v>
      </c>
      <c r="C5" s="16" t="s">
        <v>19</v>
      </c>
      <c r="D5" s="15" t="s">
        <v>3</v>
      </c>
    </row>
    <row r="6" spans="1:9" ht="39" hidden="1" customHeight="1" thickBot="1" x14ac:dyDescent="0.3">
      <c r="A6" s="28" t="s">
        <v>4</v>
      </c>
      <c r="B6" s="216">
        <f>SUM(B7:B18)</f>
        <v>0.99999999999999978</v>
      </c>
      <c r="C6" s="29">
        <f>SUM(C7:C18)</f>
        <v>364.36</v>
      </c>
      <c r="D6" s="29">
        <f>SUM(D7:D18)</f>
        <v>287903198</v>
      </c>
    </row>
    <row r="7" spans="1:9" ht="29.25" hidden="1" customHeight="1" x14ac:dyDescent="0.3">
      <c r="A7" s="127" t="s">
        <v>13</v>
      </c>
      <c r="B7" s="178">
        <f>C7/$C$6</f>
        <v>0.10528049182127566</v>
      </c>
      <c r="C7" s="179">
        <f>C25+H25</f>
        <v>38.36</v>
      </c>
      <c r="D7" s="208">
        <f>D25+I25</f>
        <v>31042000</v>
      </c>
    </row>
    <row r="8" spans="1:9" ht="29.25" hidden="1" customHeight="1" x14ac:dyDescent="0.3">
      <c r="A8" s="169" t="s">
        <v>14</v>
      </c>
      <c r="B8" s="182">
        <f t="shared" ref="B8:B14" si="0">C8/$C$6</f>
        <v>0.10152047425623011</v>
      </c>
      <c r="C8" s="183">
        <f>C26+H26</f>
        <v>36.99</v>
      </c>
      <c r="D8" s="209">
        <f>D26+I26</f>
        <v>29055820</v>
      </c>
    </row>
    <row r="9" spans="1:9" ht="29.25" hidden="1" customHeight="1" x14ac:dyDescent="0.3">
      <c r="A9" s="169" t="s">
        <v>15</v>
      </c>
      <c r="B9" s="182">
        <f t="shared" si="0"/>
        <v>8.337907563947744E-2</v>
      </c>
      <c r="C9" s="183">
        <f>C27+H27</f>
        <v>30.380000000000003</v>
      </c>
      <c r="D9" s="209">
        <f>D27+I27</f>
        <v>22882840</v>
      </c>
    </row>
    <row r="10" spans="1:9" ht="29.25" hidden="1" customHeight="1" x14ac:dyDescent="0.3">
      <c r="A10" s="169" t="s">
        <v>16</v>
      </c>
      <c r="B10" s="182">
        <f t="shared" si="0"/>
        <v>6.4771105500054896E-2</v>
      </c>
      <c r="C10" s="183">
        <f>C28+H28</f>
        <v>23.6</v>
      </c>
      <c r="D10" s="209">
        <f>D28+I28</f>
        <v>14310400</v>
      </c>
    </row>
    <row r="11" spans="1:9" ht="29.25" hidden="1" customHeight="1" x14ac:dyDescent="0.3">
      <c r="A11" s="169" t="s">
        <v>17</v>
      </c>
      <c r="B11" s="182">
        <f t="shared" si="0"/>
        <v>5.5357338895597762E-2</v>
      </c>
      <c r="C11" s="183">
        <f>C29+H29</f>
        <v>20.170000000000002</v>
      </c>
      <c r="D11" s="209">
        <f>D29+I29</f>
        <v>13349760</v>
      </c>
    </row>
    <row r="12" spans="1:9" ht="29.25" hidden="1" customHeight="1" x14ac:dyDescent="0.3">
      <c r="A12" s="169" t="s">
        <v>18</v>
      </c>
      <c r="B12" s="182">
        <f t="shared" si="0"/>
        <v>7.1248216050060376E-2</v>
      </c>
      <c r="C12" s="183">
        <f>C30+H30</f>
        <v>25.96</v>
      </c>
      <c r="D12" s="209">
        <f>D30+I30</f>
        <v>17008680</v>
      </c>
    </row>
    <row r="13" spans="1:9" ht="29.25" hidden="1" customHeight="1" x14ac:dyDescent="0.3">
      <c r="A13" s="169" t="s">
        <v>5</v>
      </c>
      <c r="B13" s="182">
        <f t="shared" si="0"/>
        <v>9.2326270721264675E-2</v>
      </c>
      <c r="C13" s="183">
        <f>C31+H31</f>
        <v>33.64</v>
      </c>
      <c r="D13" s="209">
        <f>D31+I31</f>
        <v>25591420</v>
      </c>
    </row>
    <row r="14" spans="1:9" ht="29.25" hidden="1" customHeight="1" x14ac:dyDescent="0.3">
      <c r="A14" s="169" t="s">
        <v>6</v>
      </c>
      <c r="B14" s="182">
        <f t="shared" si="0"/>
        <v>0.10459435722911406</v>
      </c>
      <c r="C14" s="183">
        <f>C32+H32</f>
        <v>38.11</v>
      </c>
      <c r="D14" s="209">
        <f>D32+I32</f>
        <v>30566450</v>
      </c>
    </row>
    <row r="15" spans="1:9" ht="29.25" hidden="1" customHeight="1" x14ac:dyDescent="0.3">
      <c r="A15" s="169" t="s">
        <v>12</v>
      </c>
      <c r="B15" s="182">
        <f>C15/$C$6</f>
        <v>7.5310132835657032E-2</v>
      </c>
      <c r="C15" s="183">
        <f>C33+H33</f>
        <v>27.439999999999998</v>
      </c>
      <c r="D15" s="209">
        <f>D33+I33</f>
        <v>21383870</v>
      </c>
    </row>
    <row r="16" spans="1:9" ht="29.25" hidden="1" customHeight="1" x14ac:dyDescent="0.3">
      <c r="A16" s="169" t="s">
        <v>33</v>
      </c>
      <c r="B16" s="182">
        <f t="shared" ref="B16:B18" si="1">C16/$C$6</f>
        <v>6.9052585355143262E-2</v>
      </c>
      <c r="C16" s="183">
        <f>C34+H34</f>
        <v>25.16</v>
      </c>
      <c r="D16" s="209">
        <f>D34+I34</f>
        <v>19059610</v>
      </c>
    </row>
    <row r="17" spans="1:9" ht="29.25" hidden="1" customHeight="1" x14ac:dyDescent="0.3">
      <c r="A17" s="169" t="s">
        <v>34</v>
      </c>
      <c r="B17" s="182">
        <f t="shared" si="1"/>
        <v>6.5731693929081125E-2</v>
      </c>
      <c r="C17" s="183">
        <f>C35+H35</f>
        <v>23.95</v>
      </c>
      <c r="D17" s="209">
        <f>D35+I35</f>
        <v>19745402</v>
      </c>
    </row>
    <row r="18" spans="1:9" ht="29.25" hidden="1" customHeight="1" thickBot="1" x14ac:dyDescent="0.35">
      <c r="A18" s="128" t="s">
        <v>35</v>
      </c>
      <c r="B18" s="184">
        <f t="shared" si="1"/>
        <v>0.11142825776704357</v>
      </c>
      <c r="C18" s="185">
        <f>C36+H36</f>
        <v>40.599999999999994</v>
      </c>
      <c r="D18" s="210">
        <f>D36+I36</f>
        <v>43906946</v>
      </c>
    </row>
    <row r="19" spans="1:9" ht="20.25" hidden="1" customHeight="1" x14ac:dyDescent="0.3">
      <c r="A19" s="18"/>
      <c r="B19" s="19"/>
      <c r="C19" s="25"/>
      <c r="D19" s="19"/>
    </row>
    <row r="20" spans="1:9" ht="19.5" hidden="1" customHeight="1" x14ac:dyDescent="0.3">
      <c r="A20" s="18"/>
      <c r="B20" s="19"/>
      <c r="C20" s="25"/>
      <c r="D20" s="19"/>
    </row>
    <row r="21" spans="1:9" ht="22.5" customHeight="1" thickBot="1" x14ac:dyDescent="0.35">
      <c r="A21" s="46" t="s">
        <v>0</v>
      </c>
      <c r="C21" s="14"/>
      <c r="F21" s="46" t="s">
        <v>7</v>
      </c>
      <c r="G21" s="22"/>
      <c r="H21" s="22"/>
      <c r="I21" s="22"/>
    </row>
    <row r="22" spans="1:9" ht="27.75" customHeight="1" x14ac:dyDescent="0.3">
      <c r="A22" s="267" t="s">
        <v>1</v>
      </c>
      <c r="B22" s="261" t="str">
        <f>B4</f>
        <v>2022년</v>
      </c>
      <c r="C22" s="261"/>
      <c r="D22" s="270"/>
      <c r="F22" s="267" t="s">
        <v>1</v>
      </c>
      <c r="G22" s="261" t="str">
        <f>B4</f>
        <v>2022년</v>
      </c>
      <c r="H22" s="261"/>
      <c r="I22" s="270"/>
    </row>
    <row r="23" spans="1:9" ht="27.75" customHeight="1" x14ac:dyDescent="0.3">
      <c r="A23" s="271"/>
      <c r="B23" s="272" t="s">
        <v>2</v>
      </c>
      <c r="C23" s="273" t="s">
        <v>19</v>
      </c>
      <c r="D23" s="274" t="s">
        <v>63</v>
      </c>
      <c r="F23" s="271"/>
      <c r="G23" s="272" t="s">
        <v>59</v>
      </c>
      <c r="H23" s="273" t="s">
        <v>19</v>
      </c>
      <c r="I23" s="274" t="s">
        <v>63</v>
      </c>
    </row>
    <row r="24" spans="1:9" ht="36" customHeight="1" x14ac:dyDescent="0.3">
      <c r="A24" s="275" t="s">
        <v>4</v>
      </c>
      <c r="B24" s="276">
        <f t="shared" ref="B24:D24" si="2">SUM(B25:B36)</f>
        <v>820653</v>
      </c>
      <c r="C24" s="276">
        <f t="shared" si="2"/>
        <v>188.69</v>
      </c>
      <c r="D24" s="277">
        <f t="shared" si="2"/>
        <v>127451330</v>
      </c>
      <c r="F24" s="275" t="s">
        <v>4</v>
      </c>
      <c r="G24" s="276">
        <f t="shared" ref="G24:I24" si="3">SUM(G25:G36)</f>
        <v>168481</v>
      </c>
      <c r="H24" s="276">
        <f t="shared" si="3"/>
        <v>175.67</v>
      </c>
      <c r="I24" s="277">
        <f t="shared" si="3"/>
        <v>160451868</v>
      </c>
    </row>
    <row r="25" spans="1:9" ht="24.75" customHeight="1" x14ac:dyDescent="0.3">
      <c r="A25" s="169" t="s">
        <v>13</v>
      </c>
      <c r="B25" s="212">
        <v>72633</v>
      </c>
      <c r="C25" s="183">
        <v>16.7</v>
      </c>
      <c r="D25" s="278">
        <v>10771400</v>
      </c>
      <c r="F25" s="169" t="s">
        <v>13</v>
      </c>
      <c r="G25" s="211">
        <v>20768</v>
      </c>
      <c r="H25" s="183">
        <v>21.66</v>
      </c>
      <c r="I25" s="281">
        <v>20270600</v>
      </c>
    </row>
    <row r="26" spans="1:9" ht="24.75" customHeight="1" x14ac:dyDescent="0.3">
      <c r="A26" s="169" t="s">
        <v>14</v>
      </c>
      <c r="B26" s="212">
        <v>73743</v>
      </c>
      <c r="C26" s="183">
        <v>16.96</v>
      </c>
      <c r="D26" s="278">
        <v>10849510</v>
      </c>
      <c r="F26" s="169" t="s">
        <v>14</v>
      </c>
      <c r="G26" s="211">
        <v>19211</v>
      </c>
      <c r="H26" s="183">
        <v>20.03</v>
      </c>
      <c r="I26" s="281">
        <v>18206310</v>
      </c>
    </row>
    <row r="27" spans="1:9" ht="24.75" customHeight="1" x14ac:dyDescent="0.3">
      <c r="A27" s="169" t="s">
        <v>15</v>
      </c>
      <c r="B27" s="212">
        <v>68414</v>
      </c>
      <c r="C27" s="183">
        <v>15.73</v>
      </c>
      <c r="D27" s="278">
        <v>10050950</v>
      </c>
      <c r="F27" s="169" t="s">
        <v>15</v>
      </c>
      <c r="G27" s="211">
        <v>14050</v>
      </c>
      <c r="H27" s="183">
        <v>14.65</v>
      </c>
      <c r="I27" s="281">
        <v>12831890</v>
      </c>
    </row>
    <row r="28" spans="1:9" ht="24.75" customHeight="1" x14ac:dyDescent="0.3">
      <c r="A28" s="169" t="s">
        <v>16</v>
      </c>
      <c r="B28" s="212">
        <v>66506</v>
      </c>
      <c r="C28" s="183">
        <v>15.29</v>
      </c>
      <c r="D28" s="278">
        <v>8118480</v>
      </c>
      <c r="F28" s="169" t="s">
        <v>16</v>
      </c>
      <c r="G28" s="211">
        <v>7970</v>
      </c>
      <c r="H28" s="183">
        <v>8.31</v>
      </c>
      <c r="I28" s="281">
        <v>6191920</v>
      </c>
    </row>
    <row r="29" spans="1:9" ht="24.75" customHeight="1" x14ac:dyDescent="0.3">
      <c r="A29" s="169" t="s">
        <v>17</v>
      </c>
      <c r="B29" s="212">
        <v>47952</v>
      </c>
      <c r="C29" s="183">
        <v>11.02</v>
      </c>
      <c r="D29" s="278">
        <v>6917050</v>
      </c>
      <c r="F29" s="169" t="s">
        <v>17</v>
      </c>
      <c r="G29" s="211">
        <v>8780</v>
      </c>
      <c r="H29" s="183">
        <v>9.15</v>
      </c>
      <c r="I29" s="281">
        <v>6432710</v>
      </c>
    </row>
    <row r="30" spans="1:9" ht="24.75" customHeight="1" x14ac:dyDescent="0.3">
      <c r="A30" s="169" t="s">
        <v>18</v>
      </c>
      <c r="B30" s="212">
        <v>56311</v>
      </c>
      <c r="C30" s="183">
        <v>12.95</v>
      </c>
      <c r="D30" s="278">
        <v>8178130</v>
      </c>
      <c r="F30" s="169" t="s">
        <v>18</v>
      </c>
      <c r="G30" s="211">
        <v>12477</v>
      </c>
      <c r="H30" s="183">
        <v>13.01</v>
      </c>
      <c r="I30" s="281">
        <v>8830550</v>
      </c>
    </row>
    <row r="31" spans="1:9" ht="24.75" customHeight="1" x14ac:dyDescent="0.3">
      <c r="A31" s="169" t="s">
        <v>5</v>
      </c>
      <c r="B31" s="212">
        <v>64533</v>
      </c>
      <c r="C31" s="183">
        <v>14.84</v>
      </c>
      <c r="D31" s="278">
        <v>11841840</v>
      </c>
      <c r="F31" s="169" t="s">
        <v>5</v>
      </c>
      <c r="G31" s="211">
        <v>18030</v>
      </c>
      <c r="H31" s="183">
        <v>18.8</v>
      </c>
      <c r="I31" s="281">
        <v>13749580</v>
      </c>
    </row>
    <row r="32" spans="1:9" ht="24.75" customHeight="1" x14ac:dyDescent="0.3">
      <c r="A32" s="169" t="s">
        <v>6</v>
      </c>
      <c r="B32" s="212">
        <v>89813</v>
      </c>
      <c r="C32" s="183">
        <v>20.65</v>
      </c>
      <c r="D32" s="278">
        <v>15324770</v>
      </c>
      <c r="F32" s="169" t="s">
        <v>6</v>
      </c>
      <c r="G32" s="211">
        <v>16747</v>
      </c>
      <c r="H32" s="183">
        <v>17.46</v>
      </c>
      <c r="I32" s="281">
        <v>15241680</v>
      </c>
    </row>
    <row r="33" spans="1:13" ht="24.75" customHeight="1" x14ac:dyDescent="0.3">
      <c r="A33" s="169" t="s">
        <v>12</v>
      </c>
      <c r="B33" s="212">
        <v>80848</v>
      </c>
      <c r="C33" s="183">
        <v>18.59</v>
      </c>
      <c r="D33" s="278">
        <v>13383070</v>
      </c>
      <c r="F33" s="169" t="s">
        <v>12</v>
      </c>
      <c r="G33" s="211">
        <v>8487</v>
      </c>
      <c r="H33" s="183">
        <v>8.85</v>
      </c>
      <c r="I33" s="281">
        <v>8000800</v>
      </c>
      <c r="M33" s="215"/>
    </row>
    <row r="34" spans="1:13" ht="24.75" customHeight="1" x14ac:dyDescent="0.3">
      <c r="A34" s="169" t="s">
        <v>33</v>
      </c>
      <c r="B34" s="213">
        <v>64584</v>
      </c>
      <c r="C34" s="183">
        <v>14.85</v>
      </c>
      <c r="D34" s="279">
        <v>9159760</v>
      </c>
      <c r="F34" s="169" t="s">
        <v>33</v>
      </c>
      <c r="G34" s="211">
        <v>9887</v>
      </c>
      <c r="H34" s="183">
        <v>10.31</v>
      </c>
      <c r="I34" s="281">
        <v>9899850</v>
      </c>
    </row>
    <row r="35" spans="1:13" ht="24.75" customHeight="1" x14ac:dyDescent="0.3">
      <c r="A35" s="169" t="s">
        <v>34</v>
      </c>
      <c r="B35" s="213">
        <v>61999</v>
      </c>
      <c r="C35" s="183">
        <v>14.25</v>
      </c>
      <c r="D35" s="279">
        <v>9921250</v>
      </c>
      <c r="F35" s="169" t="s">
        <v>34</v>
      </c>
      <c r="G35" s="211">
        <v>9304</v>
      </c>
      <c r="H35" s="183">
        <v>9.6999999999999993</v>
      </c>
      <c r="I35" s="281">
        <v>9824152</v>
      </c>
    </row>
    <row r="36" spans="1:13" ht="24.75" customHeight="1" thickBot="1" x14ac:dyDescent="0.35">
      <c r="A36" s="228" t="s">
        <v>35</v>
      </c>
      <c r="B36" s="227">
        <v>73317</v>
      </c>
      <c r="C36" s="226">
        <v>16.86</v>
      </c>
      <c r="D36" s="280">
        <v>12935120</v>
      </c>
      <c r="F36" s="228" t="s">
        <v>35</v>
      </c>
      <c r="G36" s="71">
        <v>22770</v>
      </c>
      <c r="H36" s="226">
        <v>23.74</v>
      </c>
      <c r="I36" s="282">
        <v>30971826</v>
      </c>
    </row>
    <row r="37" spans="1:13" ht="23.25" customHeight="1" x14ac:dyDescent="0.3">
      <c r="A37" s="37"/>
      <c r="B37" s="38"/>
      <c r="C37" s="38"/>
      <c r="D37" s="38"/>
    </row>
    <row r="38" spans="1:13" s="62" customFormat="1" ht="23.25" customHeight="1" x14ac:dyDescent="0.3">
      <c r="A38" s="37"/>
      <c r="B38" s="38"/>
      <c r="C38" s="38"/>
      <c r="D38" s="38"/>
    </row>
    <row r="39" spans="1:13" ht="27.75" customHeight="1" x14ac:dyDescent="0.3"/>
    <row r="40" spans="1:13" ht="27.75" customHeight="1" x14ac:dyDescent="0.3"/>
    <row r="41" spans="1:13" ht="28.5" customHeight="1" x14ac:dyDescent="0.3"/>
    <row r="42" spans="1:13" s="62" customFormat="1" ht="36" customHeight="1" x14ac:dyDescent="0.3"/>
    <row r="43" spans="1:13" ht="27" customHeight="1" x14ac:dyDescent="0.3"/>
    <row r="44" spans="1:13" ht="27" customHeight="1" x14ac:dyDescent="0.3"/>
    <row r="45" spans="1:13" ht="27" customHeight="1" x14ac:dyDescent="0.3"/>
    <row r="46" spans="1:13" ht="27" customHeight="1" x14ac:dyDescent="0.3"/>
    <row r="47" spans="1:13" ht="27" customHeight="1" x14ac:dyDescent="0.3"/>
    <row r="48" spans="1:13" ht="27" customHeight="1" x14ac:dyDescent="0.3"/>
    <row r="49" ht="27" customHeight="1" x14ac:dyDescent="0.3"/>
    <row r="50" ht="27" customHeight="1" x14ac:dyDescent="0.3"/>
    <row r="51" ht="27" customHeight="1" x14ac:dyDescent="0.3"/>
    <row r="52" ht="27" customHeight="1" x14ac:dyDescent="0.3"/>
    <row r="53" ht="27" customHeight="1" x14ac:dyDescent="0.3"/>
    <row r="54" ht="27" customHeight="1" x14ac:dyDescent="0.3"/>
  </sheetData>
  <mergeCells count="7">
    <mergeCell ref="F22:F23"/>
    <mergeCell ref="A22:A23"/>
    <mergeCell ref="A1:D1"/>
    <mergeCell ref="B22:D22"/>
    <mergeCell ref="G22:I22"/>
    <mergeCell ref="A4:A5"/>
    <mergeCell ref="B4:D4"/>
  </mergeCells>
  <phoneticPr fontId="7" type="noConversion"/>
  <pageMargins left="0.39370078740157483" right="0.39370078740157483" top="0.39370078740157483" bottom="0.19685039370078741" header="0.19685039370078741" footer="0.31496062992125984"/>
  <pageSetup paperSize="9" orientation="landscape" r:id="rId1"/>
  <ignoredErrors>
    <ignoredError sqref="B7:B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이름이 지정된 범위</vt:lpstr>
      </vt:variant>
      <vt:variant>
        <vt:i4>1</vt:i4>
      </vt:variant>
    </vt:vector>
  </HeadingPairs>
  <TitlesOfParts>
    <vt:vector size="8" baseType="lpstr">
      <vt:lpstr>총괄표</vt:lpstr>
      <vt:lpstr>시설별합계</vt:lpstr>
      <vt:lpstr>월별합계</vt:lpstr>
      <vt:lpstr>시민회관</vt:lpstr>
      <vt:lpstr>공원(전체)</vt:lpstr>
      <vt:lpstr>관문,문원,주암</vt:lpstr>
      <vt:lpstr>청소년수련관 </vt:lpstr>
      <vt:lpstr>시민회관!Print_Area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2023-08-18T01:38:03Z</cp:lastPrinted>
  <dcterms:created xsi:type="dcterms:W3CDTF">2019-09-17T04:57:53Z</dcterms:created>
  <dcterms:modified xsi:type="dcterms:W3CDTF">2023-08-18T01:46:45Z</dcterms:modified>
</cp:coreProperties>
</file>