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공고\26.청소년수련관셔틀버스운전원파견용역\"/>
    </mc:Choice>
  </mc:AlternateContent>
  <bookViews>
    <workbookView xWindow="0" yWindow="0" windowWidth="28800" windowHeight="12135"/>
  </bookViews>
  <sheets>
    <sheet name="원가계산 총괄표" sheetId="9" r:id="rId1"/>
    <sheet name="원가계산서" sheetId="6" r:id="rId2"/>
    <sheet name="설계내역서" sheetId="2" r:id="rId3"/>
    <sheet name="기본급산출 " sheetId="3" r:id="rId4"/>
  </sheets>
  <definedNames>
    <definedName name="_xlnm.Print_Area" localSheetId="3">'기본급산출 '!$B$1:$H$9</definedName>
    <definedName name="_xlnm.Print_Area" localSheetId="2">설계내역서!$A$1:$G$21</definedName>
    <definedName name="_xlnm.Print_Area" localSheetId="0">'원가계산 총괄표'!$A$1:$E$22</definedName>
    <definedName name="_xlnm.Print_Area" localSheetId="1">원가계산서!$A$1:$I$21</definedName>
    <definedName name="_xlnm.Print_Titles" localSheetId="2">설계내역서!$A:$A</definedName>
    <definedName name="_xlnm.Print_Titles" localSheetId="1">원가계산서!$C:$C</definedName>
  </definedNames>
  <calcPr calcId="162913"/>
</workbook>
</file>

<file path=xl/calcChain.xml><?xml version="1.0" encoding="utf-8"?>
<calcChain xmlns="http://schemas.openxmlformats.org/spreadsheetml/2006/main">
  <c r="F8" i="2" l="1"/>
  <c r="F7" i="2"/>
  <c r="D18" i="2" l="1"/>
  <c r="D14" i="2"/>
  <c r="I6" i="6" l="1"/>
  <c r="E7" i="9" s="1"/>
  <c r="I5" i="6"/>
  <c r="E9" i="9" l="1"/>
  <c r="F6" i="2" l="1"/>
  <c r="E6" i="9"/>
  <c r="E9" i="2" l="1"/>
  <c r="F9" i="2" s="1"/>
  <c r="E5" i="9"/>
  <c r="E14" i="9"/>
  <c r="E13" i="9"/>
  <c r="E12" i="9"/>
  <c r="E11" i="9"/>
  <c r="E10" i="9"/>
  <c r="H4" i="6" l="1"/>
  <c r="H3" i="6" l="1"/>
  <c r="D5" i="9" l="1"/>
  <c r="D4" i="9" l="1"/>
  <c r="H6" i="6" l="1"/>
  <c r="D7" i="9" s="1"/>
  <c r="E16" i="2" l="1"/>
  <c r="E19" i="2"/>
  <c r="E18" i="2"/>
  <c r="E14" i="2"/>
  <c r="F14" i="2" s="1"/>
  <c r="E15" i="2"/>
  <c r="F15" i="2" s="1"/>
  <c r="H5" i="6"/>
  <c r="F10" i="2"/>
  <c r="F18" i="2" l="1"/>
  <c r="F19" i="2"/>
  <c r="H13" i="6" s="1"/>
  <c r="D14" i="9" s="1"/>
  <c r="F16" i="2"/>
  <c r="H10" i="6" s="1"/>
  <c r="D11" i="9" s="1"/>
  <c r="H9" i="6"/>
  <c r="D10" i="9" s="1"/>
  <c r="E17" i="2"/>
  <c r="H8" i="6"/>
  <c r="H7" i="6"/>
  <c r="D8" i="9" s="1"/>
  <c r="D6" i="9"/>
  <c r="H12" i="6" l="1"/>
  <c r="D13" i="9" s="1"/>
  <c r="F17" i="2"/>
  <c r="H11" i="6" s="1"/>
  <c r="D12" i="9" s="1"/>
  <c r="D9" i="9"/>
  <c r="F20" i="2" l="1"/>
  <c r="H14" i="6"/>
  <c r="F15" i="6" s="1"/>
  <c r="F16" i="6" l="1"/>
  <c r="F17" i="6" s="1"/>
  <c r="J17" i="6" s="1"/>
  <c r="D15" i="9"/>
  <c r="D16" i="9"/>
  <c r="D17" i="9" l="1"/>
  <c r="D19" i="9"/>
  <c r="D18" i="9" l="1"/>
  <c r="D20" i="9"/>
  <c r="D21" i="9" l="1"/>
  <c r="D22" i="9" s="1"/>
  <c r="F21" i="6"/>
</calcChain>
</file>

<file path=xl/sharedStrings.xml><?xml version="1.0" encoding="utf-8"?>
<sst xmlns="http://schemas.openxmlformats.org/spreadsheetml/2006/main" count="170" uniqueCount="127">
  <si>
    <t>임금채권보장보험</t>
    <phoneticPr fontId="2" type="noConversion"/>
  </si>
  <si>
    <t>비                    고</t>
    <phoneticPr fontId="2" type="noConversion"/>
  </si>
  <si>
    <t>단위</t>
    <phoneticPr fontId="2" type="noConversion"/>
  </si>
  <si>
    <t>[인   건   비]</t>
    <phoneticPr fontId="2" type="noConversion"/>
  </si>
  <si>
    <t>구           분</t>
    <phoneticPr fontId="2" type="noConversion"/>
  </si>
  <si>
    <t>산      출      근      거</t>
    <phoneticPr fontId="2" type="noConversion"/>
  </si>
  <si>
    <t>월/인당</t>
    <phoneticPr fontId="2" type="noConversion"/>
  </si>
  <si>
    <t>단  가</t>
    <phoneticPr fontId="2" type="noConversion"/>
  </si>
  <si>
    <t>금    액</t>
    <phoneticPr fontId="2" type="noConversion"/>
  </si>
  <si>
    <t>월</t>
    <phoneticPr fontId="2" type="noConversion"/>
  </si>
  <si>
    <t>hr</t>
    <phoneticPr fontId="2" type="noConversion"/>
  </si>
  <si>
    <t>일</t>
    <phoneticPr fontId="2" type="noConversion"/>
  </si>
  <si>
    <t>구                 분</t>
    <phoneticPr fontId="2" type="noConversion"/>
  </si>
  <si>
    <t>노인장기요양보험</t>
    <phoneticPr fontId="2" type="noConversion"/>
  </si>
  <si>
    <t>단   가</t>
    <phoneticPr fontId="2" type="noConversion"/>
  </si>
  <si>
    <t>[경        비]</t>
    <phoneticPr fontId="2" type="noConversion"/>
  </si>
  <si>
    <t>수   량</t>
    <phoneticPr fontId="2" type="noConversion"/>
  </si>
  <si>
    <t>소계</t>
    <phoneticPr fontId="2" type="noConversion"/>
  </si>
  <si>
    <t>1) 기    본     급</t>
    <phoneticPr fontId="2" type="noConversion"/>
  </si>
  <si>
    <t>수량</t>
    <phoneticPr fontId="2" type="noConversion"/>
  </si>
  <si>
    <t xml:space="preserve"> ① + ②</t>
    <phoneticPr fontId="2" type="noConversion"/>
  </si>
  <si>
    <t xml:space="preserve"> ⑦ 의 10%</t>
    <phoneticPr fontId="2" type="noConversion"/>
  </si>
  <si>
    <t xml:space="preserve"> ⑦ + ⑧</t>
    <phoneticPr fontId="2" type="noConversion"/>
  </si>
  <si>
    <t xml:space="preserve"> ③ + ④</t>
    <phoneticPr fontId="2" type="noConversion"/>
  </si>
  <si>
    <t>③ 순        원          가</t>
    <phoneticPr fontId="2" type="noConversion"/>
  </si>
  <si>
    <t>④ 일   반   관   리   비</t>
    <phoneticPr fontId="2" type="noConversion"/>
  </si>
  <si>
    <t>⑤ 일반관리비 합산원가</t>
    <phoneticPr fontId="2" type="noConversion"/>
  </si>
  <si>
    <t>⑥ 이                     윤</t>
    <phoneticPr fontId="2" type="noConversion"/>
  </si>
  <si>
    <t>⑦ 이 윤  합  산   원 가</t>
    <phoneticPr fontId="2" type="noConversion"/>
  </si>
  <si>
    <t>⑧ 부   가   가   치   세</t>
    <phoneticPr fontId="2" type="noConversion"/>
  </si>
  <si>
    <t>총      용      역     비</t>
    <phoneticPr fontId="2" type="noConversion"/>
  </si>
  <si>
    <t>소     계</t>
    <phoneticPr fontId="2" type="noConversion"/>
  </si>
  <si>
    <t>기    본     급</t>
    <phoneticPr fontId="2" type="noConversion"/>
  </si>
  <si>
    <t>연장근로수당</t>
    <phoneticPr fontId="2" type="noConversion"/>
  </si>
  <si>
    <t>국   민    연    금</t>
    <phoneticPr fontId="2" type="noConversion"/>
  </si>
  <si>
    <t>건  강  보  험  료</t>
    <phoneticPr fontId="2" type="noConversion"/>
  </si>
  <si>
    <t>산  재  보  험  료</t>
    <phoneticPr fontId="2" type="noConversion"/>
  </si>
  <si>
    <t>고  용  보  험  료</t>
    <phoneticPr fontId="2" type="noConversion"/>
  </si>
  <si>
    <t>단위</t>
    <phoneticPr fontId="2" type="noConversion"/>
  </si>
  <si>
    <t>월</t>
    <phoneticPr fontId="2" type="noConversion"/>
  </si>
  <si>
    <t>구     분</t>
    <phoneticPr fontId="2" type="noConversion"/>
  </si>
  <si>
    <t>비    고</t>
    <phoneticPr fontId="2" type="noConversion"/>
  </si>
  <si>
    <t>시급 x 1.5×연장시간</t>
    <phoneticPr fontId="2" type="noConversion"/>
  </si>
  <si>
    <t>일</t>
    <phoneticPr fontId="2" type="noConversion"/>
  </si>
  <si>
    <t>월</t>
    <phoneticPr fontId="2" type="noConversion"/>
  </si>
  <si>
    <t>월</t>
    <phoneticPr fontId="2" type="noConversion"/>
  </si>
  <si>
    <t>국민연금법 제88조</t>
    <phoneticPr fontId="2" type="noConversion"/>
  </si>
  <si>
    <t>노인장기요양보험법 제9조</t>
    <phoneticPr fontId="2" type="noConversion"/>
  </si>
  <si>
    <t>임금채권보장보험법 제9조</t>
    <phoneticPr fontId="2" type="noConversion"/>
  </si>
  <si>
    <t>2) 연장근로수당</t>
    <phoneticPr fontId="2" type="noConversion"/>
  </si>
  <si>
    <t xml:space="preserve">1월-21,5
2월-21,4
3월-23,4
4월-21,5
5월-22,4
6월-22,4
7월-21,5
8월-23,4
9월-22,4
10월-21,5
11월-22,4
12월-22,5
</t>
    <phoneticPr fontId="2" type="noConversion"/>
  </si>
  <si>
    <t>평일 261hr
토요일 53hr</t>
    <phoneticPr fontId="2" type="noConversion"/>
  </si>
  <si>
    <t>국민건강보험법 제69,73조</t>
    <phoneticPr fontId="2" type="noConversion"/>
  </si>
  <si>
    <t>비고</t>
  </si>
  <si>
    <t>건  강  보  험  료</t>
    <phoneticPr fontId="2" type="noConversion"/>
  </si>
  <si>
    <t>월</t>
    <phoneticPr fontId="2" type="noConversion"/>
  </si>
  <si>
    <t>산  재  보  험  료</t>
    <phoneticPr fontId="2" type="noConversion"/>
  </si>
  <si>
    <t>고  용  보  험  료</t>
    <phoneticPr fontId="2" type="noConversion"/>
  </si>
  <si>
    <t>노인장기요양보험</t>
    <phoneticPr fontId="2" type="noConversion"/>
  </si>
  <si>
    <t>⑥ 이                   윤</t>
    <phoneticPr fontId="2" type="noConversion"/>
  </si>
  <si>
    <t xml:space="preserve"> ⑤ + ⑥</t>
    <phoneticPr fontId="2" type="noConversion"/>
  </si>
  <si>
    <t>4) 노인장기요양보험</t>
    <phoneticPr fontId="2" type="noConversion"/>
  </si>
  <si>
    <t>5) 고  용  보  험  료</t>
    <phoneticPr fontId="2" type="noConversion"/>
  </si>
  <si>
    <t>6) 임금채권보장보험</t>
    <phoneticPr fontId="2" type="noConversion"/>
  </si>
  <si>
    <t>1) 국   민    연    금</t>
    <phoneticPr fontId="2" type="noConversion"/>
  </si>
  <si>
    <t>2) 건  강  보  험  료</t>
    <phoneticPr fontId="2" type="noConversion"/>
  </si>
  <si>
    <t>3) 산  재  보  험  료</t>
    <phoneticPr fontId="2" type="noConversion"/>
  </si>
  <si>
    <t>연  차  수  당</t>
    <phoneticPr fontId="2" type="noConversion"/>
  </si>
  <si>
    <t>(기본급+제수당) x (45/1000)</t>
    <phoneticPr fontId="2" type="noConversion"/>
  </si>
  <si>
    <t>(기본급+제수당) x (0.6/1000)</t>
    <phoneticPr fontId="2" type="noConversion"/>
  </si>
  <si>
    <t>②
경
비</t>
    <phoneticPr fontId="2" type="noConversion"/>
  </si>
  <si>
    <t>금   액(원)</t>
    <phoneticPr fontId="2" type="noConversion"/>
  </si>
  <si>
    <t>①
인
건
비</t>
    <phoneticPr fontId="2" type="noConversion"/>
  </si>
  <si>
    <t xml:space="preserve">복
리
후
생
비
</t>
    <phoneticPr fontId="2" type="noConversion"/>
  </si>
  <si>
    <t>3) 연  차  수  당</t>
    <phoneticPr fontId="2" type="noConversion"/>
  </si>
  <si>
    <t>(단위: 원)</t>
    <phoneticPr fontId="2" type="noConversion"/>
  </si>
  <si>
    <t>산출금액(원)</t>
    <phoneticPr fontId="2" type="noConversion"/>
  </si>
  <si>
    <t>직종</t>
  </si>
  <si>
    <t>순번</t>
  </si>
  <si>
    <t>기술자격 및 경력기준</t>
  </si>
  <si>
    <t>시간당 단가
(기본급/209시간)</t>
  </si>
  <si>
    <t>일  급</t>
  </si>
  <si>
    <t>비  고</t>
  </si>
  <si>
    <t>운전원</t>
  </si>
  <si>
    <t>법정 복리후생비</t>
    <phoneticPr fontId="2" type="noConversion"/>
  </si>
  <si>
    <t>법정복
리
후
생
비</t>
    <phoneticPr fontId="2" type="noConversion"/>
  </si>
  <si>
    <t xml:space="preserve">익월부터 1일씩 11일  </t>
    <phoneticPr fontId="2" type="noConversion"/>
  </si>
  <si>
    <t>퇴직급여충당금</t>
    <phoneticPr fontId="2" type="noConversion"/>
  </si>
  <si>
    <t>4) 퇴직급여충당금</t>
    <phoneticPr fontId="2" type="noConversion"/>
  </si>
  <si>
    <t>월</t>
    <phoneticPr fontId="2" type="noConversion"/>
  </si>
  <si>
    <t>기본급 x 11일/12월</t>
    <phoneticPr fontId="2" type="noConversion"/>
  </si>
  <si>
    <t>(기본급+제수당(연차제외))/12월</t>
    <phoneticPr fontId="2" type="noConversion"/>
  </si>
  <si>
    <t>퇴직급여충당금</t>
  </si>
  <si>
    <t>기본급
(주40시간)</t>
    <phoneticPr fontId="2" type="noConversion"/>
  </si>
  <si>
    <t>건강보험료 x (12.81/100)</t>
    <phoneticPr fontId="2" type="noConversion"/>
  </si>
  <si>
    <t>(기본급+제수당) x (9/1000)</t>
    <phoneticPr fontId="2" type="noConversion"/>
  </si>
  <si>
    <t>(기본급+제수당) x (11.5/1000)</t>
    <phoneticPr fontId="2" type="noConversion"/>
  </si>
  <si>
    <t xml:space="preserve">고용보험법 제6조(실업급여-0.9%, 직업능력개발사업(150인 미만 기업)-0.25%) </t>
    <phoneticPr fontId="2" type="noConversion"/>
  </si>
  <si>
    <t>소  계</t>
    <phoneticPr fontId="2" type="noConversion"/>
  </si>
  <si>
    <t>운전원</t>
    <phoneticPr fontId="2" type="noConversion"/>
  </si>
  <si>
    <t xml:space="preserve"> ③ 의 5% </t>
    <phoneticPr fontId="2" type="noConversion"/>
  </si>
  <si>
    <t xml:space="preserve">고용노동부 고시 제2022-82호 (2022. 12. 29.) </t>
    <phoneticPr fontId="2" type="noConversion"/>
  </si>
  <si>
    <t>대형운전면허소지자
30인이상 3년 운전경력</t>
    <phoneticPr fontId="2" type="noConversion"/>
  </si>
  <si>
    <t>②
경
비</t>
    <phoneticPr fontId="2" type="noConversion"/>
  </si>
  <si>
    <t>(기본급+제수당) x (35.45/1000)</t>
    <phoneticPr fontId="2" type="noConversion"/>
  </si>
  <si>
    <t>용역인원: 1명, 용역기간: 1년</t>
    <phoneticPr fontId="2" type="noConversion"/>
  </si>
  <si>
    <t>(기본급+제수당) x (45/1000) × 12(월) × 1명</t>
    <phoneticPr fontId="2" type="noConversion"/>
  </si>
  <si>
    <t>(기본급+제수당) x (35.45/1000) × 12(월) × 1명</t>
    <phoneticPr fontId="2" type="noConversion"/>
  </si>
  <si>
    <t>(기본급+제수당) x (9/1000) × 12(월) × 1명</t>
    <phoneticPr fontId="2" type="noConversion"/>
  </si>
  <si>
    <t>(기본급+제수당) x (11.5/1000) × 12(월) × 1명</t>
    <phoneticPr fontId="2" type="noConversion"/>
  </si>
  <si>
    <t>건강보험료 x (12.81/100) × 12(월) × 1명</t>
    <phoneticPr fontId="2" type="noConversion"/>
  </si>
  <si>
    <t>(기본급+제수당) x (0.6/1000) × 12(월) × 1명</t>
    <phoneticPr fontId="2" type="noConversion"/>
  </si>
  <si>
    <t xml:space="preserve">                                             용역인원: 1명
                                             용역기간: 2024년 1월~12월</t>
    <phoneticPr fontId="2" type="noConversion"/>
  </si>
  <si>
    <t xml:space="preserve"> 구  분</t>
    <phoneticPr fontId="2" type="noConversion"/>
  </si>
  <si>
    <t>2024년도 최저 시급</t>
    <phoneticPr fontId="2" type="noConversion"/>
  </si>
  <si>
    <t>결정시급</t>
    <phoneticPr fontId="2" type="noConversion"/>
  </si>
  <si>
    <t>셔틀버스 운전원 파견용역 노무임별 단가(용역1명, 12개월)</t>
    <phoneticPr fontId="2" type="noConversion"/>
  </si>
  <si>
    <t>□ 월소정근로시간: (1주근로시간+유급주휴시간) x (365일/12월/7일)</t>
    <phoneticPr fontId="2" type="noConversion"/>
  </si>
  <si>
    <t>시급  x 월소정근로시간(157시간)</t>
    <phoneticPr fontId="2" type="noConversion"/>
  </si>
  <si>
    <t>2024년 청소년수련관 셔틀버스 운전원 파견용역 원가계산 총괄표</t>
    <phoneticPr fontId="2" type="noConversion"/>
  </si>
  <si>
    <t>청소년수련관 셔틀버스 운전원 파견용역 원가계산서</t>
    <phoneticPr fontId="2" type="noConversion"/>
  </si>
  <si>
    <t>2024년 셔틀버스 운전원 파견용역 설계내역서</t>
    <phoneticPr fontId="2" type="noConversion"/>
  </si>
  <si>
    <t>2023년도 하반기 외부특수차운전원 시중노임단가
 2023년 상반기 중소제조업 직종별 임금조사 보고서
 (직종코드 126)</t>
    <phoneticPr fontId="2" type="noConversion"/>
  </si>
  <si>
    <r>
      <rPr>
        <sz val="10"/>
        <color theme="1"/>
        <rFont val="맑은 고딕"/>
        <family val="3"/>
        <charset val="129"/>
      </rPr>
      <t>□</t>
    </r>
    <r>
      <rPr>
        <b/>
        <sz val="10"/>
        <color theme="1"/>
        <rFont val="맑은 고딕"/>
        <family val="3"/>
        <charset val="129"/>
        <scheme val="minor"/>
      </rPr>
      <t xml:space="preserve"> 일반운영 및 방학특강운영기간의 용역량</t>
    </r>
    <r>
      <rPr>
        <sz val="9"/>
        <color theme="1"/>
        <rFont val="맑은 고딕"/>
        <family val="3"/>
        <charset val="129"/>
        <scheme val="minor"/>
      </rPr>
      <t xml:space="preserve">
   </t>
    </r>
    <r>
      <rPr>
        <sz val="9"/>
        <color theme="1"/>
        <rFont val="맑은 고딕"/>
        <family val="3"/>
        <charset val="129"/>
      </rPr>
      <t xml:space="preserve">○ </t>
    </r>
    <r>
      <rPr>
        <sz val="9"/>
        <color theme="1"/>
        <rFont val="맑은 고딕"/>
        <family val="3"/>
        <charset val="129"/>
        <scheme val="minor"/>
      </rPr>
      <t xml:space="preserve">운영기간: 2024년 1월 ~ 12월
   </t>
    </r>
    <r>
      <rPr>
        <sz val="9"/>
        <color theme="1"/>
        <rFont val="맑은 고딕"/>
        <family val="3"/>
        <charset val="129"/>
      </rPr>
      <t>○ 운전원(1명) 용역량</t>
    </r>
    <r>
      <rPr>
        <sz val="9"/>
        <color theme="1"/>
        <rFont val="맑은 고딕"/>
        <family val="3"/>
        <charset val="129"/>
        <scheme val="minor"/>
      </rPr>
      <t xml:space="preserve">
     - 월~금 13:30~20:00(6시간) / 토 09:00~17:00 (7시간)
     - 방특기간 월~금 09:00 ~ 19:00(9시간) / 토 09:00~17:00(7시간) 4주간 *</t>
    </r>
    <r>
      <rPr>
        <sz val="9"/>
        <color theme="1"/>
        <rFont val="맑은 고딕"/>
        <family val="3"/>
        <charset val="129"/>
      </rPr>
      <t xml:space="preserve"> 2회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b/>
        <sz val="9"/>
        <color theme="1"/>
        <rFont val="맑은 고딕"/>
        <family val="3"/>
        <charset val="129"/>
        <scheme val="minor"/>
      </rPr>
      <t xml:space="preserve">    -&gt; 주 소정근로시간: 30시간</t>
    </r>
    <r>
      <rPr>
        <sz val="9"/>
        <color theme="1"/>
        <rFont val="맑은 고딕"/>
        <family val="3"/>
        <charset val="129"/>
        <scheme val="minor"/>
      </rPr>
      <t xml:space="preserve">
    -&gt; 연간 시간외 근무: 477시간
     - 방학특강 기간  4주간 * 2회 *15시간 = 120시간
     - 토요일근무: 51주</t>
    </r>
    <r>
      <rPr>
        <sz val="9"/>
        <color theme="1"/>
        <rFont val="맑은 고딕"/>
        <family val="3"/>
        <charset val="129"/>
      </rPr>
      <t>*7시간 = 357시간 (2024년 공휴일을 제외한 토요일 총 근로시간)</t>
    </r>
    <r>
      <rPr>
        <sz val="9"/>
        <color theme="1"/>
        <rFont val="맑은 고딕"/>
        <family val="3"/>
        <charset val="129"/>
        <scheme val="minor"/>
      </rPr>
      <t xml:space="preserve">
  </t>
    </r>
    <r>
      <rPr>
        <b/>
        <sz val="9"/>
        <color theme="1"/>
        <rFont val="맑은 고딕"/>
        <family val="3"/>
        <charset val="129"/>
        <scheme val="minor"/>
      </rPr>
      <t xml:space="preserve">   - 월 시간외근로시간: 477시간/12월=39.75시간</t>
    </r>
    <r>
      <rPr>
        <sz val="9"/>
        <color theme="1"/>
        <rFont val="맑은 고딕"/>
        <family val="3"/>
        <charset val="129"/>
        <scheme val="minor"/>
      </rPr>
      <t xml:space="preserve">
     * 1년을 12개월, 365일로 정했을 때, 1년은 52.14주, 1개월은 4.345주로 환산함
</t>
    </r>
    <r>
      <rPr>
        <b/>
        <sz val="9"/>
        <color theme="1"/>
        <rFont val="맑은 고딕"/>
        <family val="3"/>
        <charset val="129"/>
        <scheme val="minor"/>
      </rPr>
      <t/>
    </r>
    <phoneticPr fontId="2" type="noConversion"/>
  </si>
  <si>
    <t xml:space="preserve"> ⑤ 의 10% 이내(9.9980966%)</t>
    <phoneticPr fontId="2" type="noConversion"/>
  </si>
  <si>
    <t xml:space="preserve"> ⑤의 10% 이내</t>
    <phoneticPr fontId="2" type="noConversion"/>
  </si>
  <si>
    <t>낙찰율적용 최저시급(88%)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</si>
</sst>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00_-;\-* #,##0.0000_-;_-* &quot;-&quot;_-;_-@_-"/>
    <numFmt numFmtId="177" formatCode="#,##0_ "/>
    <numFmt numFmtId="178" formatCode="#,##0_);[Red]\(#,##0\)"/>
    <numFmt numFmtId="179" formatCode="[$₩-412]#,##0_);[Red]\([$₩-412]#,##0\)"/>
    <numFmt numFmtId="180" formatCode="0_);[Red]\(0\)"/>
    <numFmt numFmtId="181" formatCode="_-* #,##0_-;\-* #,##0_-;_-* &quot;-&quot;??_-;_-@_-"/>
    <numFmt numFmtId="182" formatCode="_-* #,##0.0_-;\-* #,##0.0_-;_-* &quot;-&quot;_-;_-@_-"/>
  </numFmts>
  <fonts count="3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FF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2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41" fontId="9" fillId="0" borderId="45" xfId="0" applyNumberFormat="1" applyFont="1" applyBorder="1">
      <alignment vertical="center"/>
    </xf>
    <xf numFmtId="41" fontId="9" fillId="0" borderId="35" xfId="0" applyNumberFormat="1" applyFont="1" applyBorder="1">
      <alignment vertical="center"/>
    </xf>
    <xf numFmtId="41" fontId="9" fillId="0" borderId="43" xfId="0" applyNumberFormat="1" applyFont="1" applyBorder="1">
      <alignment vertical="center"/>
    </xf>
    <xf numFmtId="0" fontId="13" fillId="2" borderId="5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41" fontId="9" fillId="0" borderId="0" xfId="0" applyNumberFormat="1" applyFont="1">
      <alignment vertical="center"/>
    </xf>
    <xf numFmtId="41" fontId="9" fillId="0" borderId="34" xfId="0" applyNumberFormat="1" applyFont="1" applyBorder="1">
      <alignment vertical="center"/>
    </xf>
    <xf numFmtId="41" fontId="9" fillId="0" borderId="33" xfId="1" applyFont="1" applyBorder="1" applyAlignment="1">
      <alignment horizontal="center" vertical="center"/>
    </xf>
    <xf numFmtId="0" fontId="9" fillId="0" borderId="33" xfId="1" applyNumberFormat="1" applyFont="1" applyBorder="1" applyAlignment="1">
      <alignment horizontal="center" vertical="center"/>
    </xf>
    <xf numFmtId="180" fontId="9" fillId="0" borderId="33" xfId="1" applyNumberFormat="1" applyFont="1" applyBorder="1" applyAlignment="1">
      <alignment horizontal="center" vertical="center"/>
    </xf>
    <xf numFmtId="41" fontId="9" fillId="0" borderId="33" xfId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41" fontId="9" fillId="0" borderId="30" xfId="1" applyFont="1" applyBorder="1">
      <alignment vertical="center"/>
    </xf>
    <xf numFmtId="0" fontId="9" fillId="0" borderId="30" xfId="1" applyNumberFormat="1" applyFont="1" applyBorder="1" applyAlignment="1">
      <alignment horizontal="center" vertical="center" wrapText="1"/>
    </xf>
    <xf numFmtId="41" fontId="9" fillId="0" borderId="30" xfId="1" applyFont="1" applyBorder="1" applyAlignment="1">
      <alignment horizontal="center" vertical="center"/>
    </xf>
    <xf numFmtId="177" fontId="9" fillId="0" borderId="30" xfId="1" applyNumberFormat="1" applyFont="1" applyBorder="1" applyAlignment="1">
      <alignment horizontal="center" vertical="center"/>
    </xf>
    <xf numFmtId="41" fontId="9" fillId="0" borderId="30" xfId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41" fontId="9" fillId="0" borderId="44" xfId="1" applyFont="1" applyBorder="1">
      <alignment vertical="center"/>
    </xf>
    <xf numFmtId="0" fontId="9" fillId="0" borderId="44" xfId="1" applyNumberFormat="1" applyFont="1" applyBorder="1" applyAlignment="1">
      <alignment horizontal="center" vertical="center"/>
    </xf>
    <xf numFmtId="176" fontId="9" fillId="0" borderId="44" xfId="1" applyNumberFormat="1" applyFont="1" applyBorder="1" applyAlignment="1">
      <alignment horizontal="center" vertical="center"/>
    </xf>
    <xf numFmtId="177" fontId="9" fillId="0" borderId="44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1" applyNumberFormat="1" applyFont="1" applyBorder="1" applyAlignment="1">
      <alignment horizontal="center" vertical="center"/>
    </xf>
    <xf numFmtId="176" fontId="9" fillId="0" borderId="30" xfId="1" applyNumberFormat="1" applyFont="1" applyBorder="1" applyAlignment="1">
      <alignment horizontal="center" vertical="center"/>
    </xf>
    <xf numFmtId="41" fontId="9" fillId="0" borderId="32" xfId="1" applyFont="1" applyBorder="1">
      <alignment vertical="center"/>
    </xf>
    <xf numFmtId="177" fontId="9" fillId="0" borderId="32" xfId="1" applyNumberFormat="1" applyFont="1" applyBorder="1" applyAlignment="1">
      <alignment horizontal="center" vertical="center"/>
    </xf>
    <xf numFmtId="41" fontId="9" fillId="0" borderId="32" xfId="1" applyFont="1" applyFill="1" applyBorder="1" applyAlignment="1">
      <alignment horizontal="center" vertical="center"/>
    </xf>
    <xf numFmtId="41" fontId="9" fillId="0" borderId="11" xfId="1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176" fontId="9" fillId="2" borderId="4" xfId="1" applyNumberFormat="1" applyFont="1" applyFill="1" applyBorder="1" applyAlignment="1">
      <alignment horizontal="center" vertical="center"/>
    </xf>
    <xf numFmtId="41" fontId="9" fillId="2" borderId="4" xfId="1" applyNumberFormat="1" applyFont="1" applyFill="1" applyBorder="1">
      <alignment vertical="center"/>
    </xf>
    <xf numFmtId="41" fontId="24" fillId="2" borderId="4" xfId="1" applyNumberFormat="1" applyFont="1" applyFill="1" applyBorder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4" xfId="1" applyNumberFormat="1" applyFont="1" applyFill="1" applyBorder="1" applyAlignment="1">
      <alignment horizontal="center" vertical="center"/>
    </xf>
    <xf numFmtId="176" fontId="24" fillId="2" borderId="4" xfId="1" applyNumberFormat="1" applyFont="1" applyFill="1" applyBorder="1" applyAlignment="1">
      <alignment horizontal="center" vertical="center"/>
    </xf>
    <xf numFmtId="41" fontId="9" fillId="0" borderId="29" xfId="1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41" fontId="24" fillId="0" borderId="30" xfId="1" applyFont="1" applyBorder="1" applyAlignment="1">
      <alignment horizontal="center" vertical="center"/>
    </xf>
    <xf numFmtId="41" fontId="9" fillId="0" borderId="32" xfId="1" applyFont="1" applyBorder="1" applyAlignment="1">
      <alignment horizontal="center" vertical="center"/>
    </xf>
    <xf numFmtId="41" fontId="9" fillId="0" borderId="11" xfId="1" applyFont="1" applyBorder="1" applyAlignment="1">
      <alignment horizontal="center" vertical="center"/>
    </xf>
    <xf numFmtId="41" fontId="14" fillId="0" borderId="29" xfId="1" applyFont="1" applyBorder="1" applyAlignment="1">
      <alignment horizontal="center" vertical="center"/>
    </xf>
    <xf numFmtId="41" fontId="14" fillId="0" borderId="30" xfId="1" applyFont="1" applyBorder="1" applyAlignment="1">
      <alignment horizontal="center" vertical="center"/>
    </xf>
    <xf numFmtId="41" fontId="14" fillId="0" borderId="31" xfId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41" fontId="11" fillId="0" borderId="0" xfId="0" applyNumberFormat="1" applyFont="1" applyAlignment="1">
      <alignment horizontal="righ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1" fontId="14" fillId="4" borderId="20" xfId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left" vertical="center"/>
    </xf>
    <xf numFmtId="0" fontId="15" fillId="4" borderId="48" xfId="0" applyFont="1" applyFill="1" applyBorder="1" applyAlignment="1">
      <alignment horizontal="center" vertical="center"/>
    </xf>
    <xf numFmtId="41" fontId="14" fillId="3" borderId="39" xfId="1" applyFont="1" applyFill="1" applyBorder="1" applyAlignment="1">
      <alignment horizontal="center" vertical="center"/>
    </xf>
    <xf numFmtId="41" fontId="9" fillId="3" borderId="40" xfId="0" applyNumberFormat="1" applyFont="1" applyFill="1" applyBorder="1">
      <alignment vertical="center"/>
    </xf>
    <xf numFmtId="41" fontId="9" fillId="0" borderId="44" xfId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41" fontId="9" fillId="0" borderId="35" xfId="0" applyNumberFormat="1" applyFont="1" applyFill="1" applyBorder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41" fontId="10" fillId="4" borderId="39" xfId="1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center"/>
    </xf>
    <xf numFmtId="41" fontId="10" fillId="4" borderId="10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1" fontId="9" fillId="4" borderId="7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0" fontId="9" fillId="3" borderId="8" xfId="1" applyNumberFormat="1" applyFont="1" applyFill="1" applyBorder="1" applyAlignment="1">
      <alignment horizontal="center" vertical="center"/>
    </xf>
    <xf numFmtId="41" fontId="9" fillId="3" borderId="8" xfId="1" applyFont="1" applyFill="1" applyBorder="1" applyAlignment="1">
      <alignment horizontal="center" vertical="center"/>
    </xf>
    <xf numFmtId="41" fontId="9" fillId="3" borderId="8" xfId="1" applyFont="1" applyFill="1" applyBorder="1">
      <alignment vertical="center"/>
    </xf>
    <xf numFmtId="41" fontId="14" fillId="3" borderId="8" xfId="1" applyFont="1" applyFill="1" applyBorder="1">
      <alignment vertical="center"/>
    </xf>
    <xf numFmtId="0" fontId="13" fillId="3" borderId="9" xfId="0" applyFont="1" applyFill="1" applyBorder="1">
      <alignment vertical="center"/>
    </xf>
    <xf numFmtId="41" fontId="10" fillId="3" borderId="22" xfId="0" applyNumberFormat="1" applyFont="1" applyFill="1" applyBorder="1" applyAlignment="1">
      <alignment horizontal="center" vertical="center"/>
    </xf>
    <xf numFmtId="41" fontId="16" fillId="3" borderId="23" xfId="0" applyNumberFormat="1" applyFont="1" applyFill="1" applyBorder="1" applyAlignment="1">
      <alignment horizontal="center" vertical="center"/>
    </xf>
    <xf numFmtId="41" fontId="16" fillId="3" borderId="23" xfId="0" applyNumberFormat="1" applyFont="1" applyFill="1" applyBorder="1" applyAlignment="1">
      <alignment horizontal="center" vertical="center" wrapText="1"/>
    </xf>
    <xf numFmtId="41" fontId="16" fillId="3" borderId="24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7" xfId="1" applyNumberFormat="1" applyFont="1" applyFill="1" applyBorder="1" applyAlignment="1">
      <alignment horizontal="center" vertical="center"/>
    </xf>
    <xf numFmtId="41" fontId="9" fillId="4" borderId="7" xfId="1" applyFont="1" applyFill="1" applyBorder="1">
      <alignment vertical="center"/>
    </xf>
    <xf numFmtId="0" fontId="13" fillId="4" borderId="51" xfId="0" applyFont="1" applyFill="1" applyBorder="1">
      <alignment vertical="center"/>
    </xf>
    <xf numFmtId="0" fontId="9" fillId="2" borderId="32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41" fontId="3" fillId="0" borderId="0" xfId="1" applyFont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4" xfId="1" applyNumberFormat="1" applyFont="1" applyBorder="1" applyAlignment="1">
      <alignment horizontal="center" vertical="center"/>
    </xf>
    <xf numFmtId="41" fontId="24" fillId="0" borderId="4" xfId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41" fontId="24" fillId="0" borderId="4" xfId="1" applyFont="1" applyFill="1" applyBorder="1" applyAlignment="1">
      <alignment horizontal="center" vertical="center"/>
    </xf>
    <xf numFmtId="0" fontId="9" fillId="2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24" fillId="0" borderId="52" xfId="0" applyFont="1" applyFill="1" applyBorder="1" applyAlignment="1">
      <alignment horizontal="left" vertical="center"/>
    </xf>
    <xf numFmtId="0" fontId="24" fillId="0" borderId="53" xfId="0" applyFont="1" applyFill="1" applyBorder="1" applyAlignment="1">
      <alignment horizontal="left" vertical="center"/>
    </xf>
    <xf numFmtId="0" fontId="24" fillId="0" borderId="53" xfId="1" applyNumberFormat="1" applyFont="1" applyFill="1" applyBorder="1" applyAlignment="1">
      <alignment horizontal="center" vertical="center"/>
    </xf>
    <xf numFmtId="41" fontId="24" fillId="0" borderId="53" xfId="1" applyFont="1" applyFill="1" applyBorder="1" applyAlignment="1">
      <alignment horizontal="center" vertical="center"/>
    </xf>
    <xf numFmtId="41" fontId="24" fillId="0" borderId="53" xfId="1" applyFont="1" applyFill="1" applyBorder="1">
      <alignment vertical="center"/>
    </xf>
    <xf numFmtId="0" fontId="22" fillId="0" borderId="54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39" xfId="1" applyNumberFormat="1" applyFont="1" applyFill="1" applyBorder="1" applyAlignment="1">
      <alignment horizontal="center" vertical="center"/>
    </xf>
    <xf numFmtId="41" fontId="9" fillId="3" borderId="39" xfId="1" applyFont="1" applyFill="1" applyBorder="1" applyAlignment="1">
      <alignment horizontal="center" vertical="center"/>
    </xf>
    <xf numFmtId="41" fontId="9" fillId="3" borderId="39" xfId="1" applyFont="1" applyFill="1" applyBorder="1">
      <alignment vertical="center"/>
    </xf>
    <xf numFmtId="41" fontId="14" fillId="3" borderId="39" xfId="1" applyFont="1" applyFill="1" applyBorder="1">
      <alignment vertical="center"/>
    </xf>
    <xf numFmtId="0" fontId="13" fillId="3" borderId="40" xfId="0" applyFont="1" applyFill="1" applyBorder="1">
      <alignment vertical="center"/>
    </xf>
    <xf numFmtId="0" fontId="24" fillId="0" borderId="25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1" xfId="1" applyNumberFormat="1" applyFont="1" applyFill="1" applyBorder="1" applyAlignment="1">
      <alignment horizontal="center" vertical="center"/>
    </xf>
    <xf numFmtId="41" fontId="24" fillId="0" borderId="11" xfId="1" applyFont="1" applyFill="1" applyBorder="1" applyAlignment="1">
      <alignment horizontal="center" vertical="center"/>
    </xf>
    <xf numFmtId="41" fontId="24" fillId="0" borderId="11" xfId="1" applyFont="1" applyFill="1" applyBorder="1">
      <alignment vertical="center"/>
    </xf>
    <xf numFmtId="0" fontId="22" fillId="0" borderId="12" xfId="0" applyFont="1" applyFill="1" applyBorder="1" applyAlignment="1">
      <alignment vertical="center"/>
    </xf>
    <xf numFmtId="0" fontId="24" fillId="0" borderId="4" xfId="1" applyNumberFormat="1" applyFont="1" applyFill="1" applyBorder="1" applyAlignment="1">
      <alignment horizontal="center" vertical="center" wrapText="1"/>
    </xf>
    <xf numFmtId="41" fontId="9" fillId="0" borderId="20" xfId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41" fontId="10" fillId="0" borderId="49" xfId="0" applyNumberFormat="1" applyFont="1" applyBorder="1" applyAlignment="1">
      <alignment horizontal="left" vertical="center"/>
    </xf>
    <xf numFmtId="41" fontId="10" fillId="0" borderId="29" xfId="0" applyNumberFormat="1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41" fontId="10" fillId="0" borderId="46" xfId="0" applyNumberFormat="1" applyFont="1" applyBorder="1" applyAlignment="1">
      <alignment horizontal="left" vertical="center"/>
    </xf>
    <xf numFmtId="41" fontId="10" fillId="0" borderId="30" xfId="0" applyNumberFormat="1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41" fontId="10" fillId="0" borderId="47" xfId="0" applyNumberFormat="1" applyFont="1" applyBorder="1" applyAlignment="1">
      <alignment horizontal="left" vertical="center"/>
    </xf>
    <xf numFmtId="41" fontId="10" fillId="0" borderId="31" xfId="0" applyNumberFormat="1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1" fillId="3" borderId="39" xfId="0" applyFont="1" applyFill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41" fontId="9" fillId="0" borderId="35" xfId="0" applyNumberFormat="1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41" fontId="24" fillId="0" borderId="4" xfId="1" applyNumberFormat="1" applyFont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41" fontId="3" fillId="0" borderId="0" xfId="1" applyFont="1" applyFill="1">
      <alignment vertical="center"/>
    </xf>
    <xf numFmtId="41" fontId="3" fillId="0" borderId="0" xfId="1" applyNumberFormat="1" applyFont="1" applyFill="1">
      <alignment vertical="center"/>
    </xf>
    <xf numFmtId="41" fontId="3" fillId="0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left" vertical="center"/>
    </xf>
    <xf numFmtId="41" fontId="9" fillId="0" borderId="67" xfId="1" applyFont="1" applyFill="1" applyBorder="1" applyAlignment="1">
      <alignment horizontal="center" vertical="center"/>
    </xf>
    <xf numFmtId="41" fontId="9" fillId="0" borderId="67" xfId="1" applyFont="1" applyFill="1" applyBorder="1">
      <alignment vertical="center"/>
    </xf>
    <xf numFmtId="41" fontId="14" fillId="0" borderId="67" xfId="1" applyFont="1" applyFill="1" applyBorder="1">
      <alignment vertical="center"/>
    </xf>
    <xf numFmtId="0" fontId="13" fillId="0" borderId="67" xfId="0" applyFont="1" applyFill="1" applyBorder="1">
      <alignment vertical="center"/>
    </xf>
    <xf numFmtId="181" fontId="24" fillId="0" borderId="53" xfId="1" applyNumberFormat="1" applyFont="1" applyFill="1" applyBorder="1" applyAlignment="1">
      <alignment horizontal="center" vertical="center"/>
    </xf>
    <xf numFmtId="181" fontId="24" fillId="0" borderId="11" xfId="1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2" fillId="2" borderId="51" xfId="0" quotePrefix="1" applyFont="1" applyFill="1" applyBorder="1" applyAlignment="1">
      <alignment vertical="center" wrapText="1"/>
    </xf>
    <xf numFmtId="0" fontId="28" fillId="0" borderId="70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1" applyNumberFormat="1" applyFont="1" applyBorder="1" applyAlignment="1">
      <alignment horizontal="center" vertical="center"/>
    </xf>
    <xf numFmtId="176" fontId="9" fillId="0" borderId="3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9" fillId="3" borderId="23" xfId="0" applyFont="1" applyFill="1" applyBorder="1" applyAlignment="1">
      <alignment horizontal="center" vertical="center"/>
    </xf>
    <xf numFmtId="41" fontId="31" fillId="0" borderId="11" xfId="1" applyFont="1" applyBorder="1" applyAlignment="1">
      <alignment horizontal="center" vertical="center"/>
    </xf>
    <xf numFmtId="41" fontId="31" fillId="0" borderId="27" xfId="1" applyFont="1" applyBorder="1" applyAlignment="1">
      <alignment horizontal="center" vertical="center"/>
    </xf>
    <xf numFmtId="41" fontId="17" fillId="0" borderId="26" xfId="0" applyNumberFormat="1" applyFont="1" applyBorder="1" applyAlignment="1">
      <alignment horizontal="center" vertical="center"/>
    </xf>
    <xf numFmtId="41" fontId="32" fillId="0" borderId="27" xfId="0" applyNumberFormat="1" applyFont="1" applyBorder="1" applyAlignment="1">
      <alignment horizontal="center" vertical="center" wrapText="1"/>
    </xf>
    <xf numFmtId="41" fontId="32" fillId="0" borderId="28" xfId="0" applyNumberFormat="1" applyFont="1" applyBorder="1" applyAlignment="1">
      <alignment horizontal="center" vertical="center" wrapText="1"/>
    </xf>
    <xf numFmtId="41" fontId="32" fillId="0" borderId="27" xfId="1" applyFont="1" applyBorder="1" applyAlignment="1">
      <alignment horizontal="center" vertical="center"/>
    </xf>
    <xf numFmtId="41" fontId="32" fillId="0" borderId="27" xfId="1" applyFont="1" applyBorder="1">
      <alignment vertical="center"/>
    </xf>
    <xf numFmtId="182" fontId="24" fillId="0" borderId="4" xfId="1" applyNumberFormat="1" applyFont="1" applyFill="1" applyBorder="1">
      <alignment vertical="center"/>
    </xf>
    <xf numFmtId="41" fontId="10" fillId="3" borderId="55" xfId="0" applyNumberFormat="1" applyFont="1" applyFill="1" applyBorder="1" applyAlignment="1">
      <alignment horizontal="center" vertical="center"/>
    </xf>
    <xf numFmtId="41" fontId="10" fillId="3" borderId="56" xfId="0" applyNumberFormat="1" applyFont="1" applyFill="1" applyBorder="1" applyAlignment="1">
      <alignment horizontal="center" vertical="center"/>
    </xf>
    <xf numFmtId="41" fontId="10" fillId="3" borderId="57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right" vertical="center"/>
    </xf>
    <xf numFmtId="178" fontId="10" fillId="0" borderId="30" xfId="0" applyNumberFormat="1" applyFont="1" applyBorder="1" applyAlignment="1">
      <alignment horizontal="right" vertical="center"/>
    </xf>
    <xf numFmtId="179" fontId="16" fillId="3" borderId="39" xfId="0" applyNumberFormat="1" applyFont="1" applyFill="1" applyBorder="1" applyAlignment="1">
      <alignment horizontal="right" vertical="center"/>
    </xf>
    <xf numFmtId="179" fontId="17" fillId="3" borderId="39" xfId="0" applyNumberFormat="1" applyFont="1" applyFill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vertical="center" shrinkToFit="1"/>
    </xf>
    <xf numFmtId="0" fontId="11" fillId="3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vertical="center"/>
    </xf>
    <xf numFmtId="0" fontId="14" fillId="4" borderId="39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1" fontId="10" fillId="0" borderId="64" xfId="0" applyNumberFormat="1" applyFont="1" applyBorder="1" applyAlignment="1">
      <alignment horizontal="center" vertical="center"/>
    </xf>
    <xf numFmtId="41" fontId="10" fillId="0" borderId="65" xfId="0" applyNumberFormat="1" applyFont="1" applyBorder="1" applyAlignment="1">
      <alignment horizontal="center" vertical="center"/>
    </xf>
    <xf numFmtId="41" fontId="10" fillId="0" borderId="66" xfId="0" applyNumberFormat="1" applyFont="1" applyBorder="1" applyAlignment="1">
      <alignment horizontal="center" vertical="center"/>
    </xf>
    <xf numFmtId="41" fontId="10" fillId="0" borderId="58" xfId="0" applyNumberFormat="1" applyFont="1" applyBorder="1" applyAlignment="1">
      <alignment horizontal="center" vertical="center"/>
    </xf>
    <xf numFmtId="41" fontId="10" fillId="0" borderId="59" xfId="0" applyNumberFormat="1" applyFont="1" applyBorder="1" applyAlignment="1">
      <alignment horizontal="center" vertical="center"/>
    </xf>
    <xf numFmtId="41" fontId="10" fillId="0" borderId="60" xfId="0" applyNumberFormat="1" applyFont="1" applyBorder="1" applyAlignment="1">
      <alignment horizontal="center" vertical="center"/>
    </xf>
    <xf numFmtId="41" fontId="10" fillId="0" borderId="61" xfId="0" applyNumberFormat="1" applyFont="1" applyBorder="1" applyAlignment="1">
      <alignment horizontal="center" vertical="center"/>
    </xf>
    <xf numFmtId="41" fontId="10" fillId="0" borderId="62" xfId="0" applyNumberFormat="1" applyFont="1" applyBorder="1" applyAlignment="1">
      <alignment horizontal="center" vertical="center"/>
    </xf>
    <xf numFmtId="41" fontId="10" fillId="0" borderId="63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1" fontId="9" fillId="4" borderId="4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4" fillId="4" borderId="84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29" fillId="3" borderId="71" xfId="0" applyFont="1" applyFill="1" applyBorder="1" applyAlignment="1">
      <alignment horizontal="center" vertical="center"/>
    </xf>
    <xf numFmtId="0" fontId="29" fillId="3" borderId="72" xfId="0" applyFont="1" applyFill="1" applyBorder="1" applyAlignment="1">
      <alignment horizontal="center" vertical="center"/>
    </xf>
    <xf numFmtId="0" fontId="29" fillId="3" borderId="73" xfId="0" applyFont="1" applyFill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29" fillId="3" borderId="80" xfId="0" applyFont="1" applyFill="1" applyBorder="1" applyAlignment="1">
      <alignment horizontal="center" vertical="center"/>
    </xf>
    <xf numFmtId="0" fontId="29" fillId="3" borderId="81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15" zoomScaleSheetLayoutView="100" workbookViewId="0">
      <selection activeCell="H17" sqref="H17:H18"/>
    </sheetView>
  </sheetViews>
  <sheetFormatPr defaultRowHeight="13.5"/>
  <cols>
    <col min="1" max="1" width="4.77734375" customWidth="1"/>
    <col min="2" max="2" width="4" customWidth="1"/>
    <col min="3" max="3" width="15.6640625" customWidth="1"/>
    <col min="4" max="4" width="13" style="9" customWidth="1"/>
    <col min="5" max="5" width="45.21875" customWidth="1"/>
    <col min="6" max="6" width="11.5546875" bestFit="1" customWidth="1"/>
  </cols>
  <sheetData>
    <row r="1" spans="1:9" ht="52.5" customHeight="1">
      <c r="A1" s="208" t="s">
        <v>119</v>
      </c>
      <c r="B1" s="209"/>
      <c r="C1" s="209"/>
      <c r="D1" s="209"/>
      <c r="E1" s="209"/>
    </row>
    <row r="2" spans="1:9" ht="30" customHeight="1" thickBot="1">
      <c r="A2" s="71"/>
      <c r="B2" s="72"/>
      <c r="C2" s="72"/>
      <c r="D2" s="72"/>
      <c r="E2" s="76" t="s">
        <v>112</v>
      </c>
    </row>
    <row r="3" spans="1:9" ht="35.25" customHeight="1" thickBot="1">
      <c r="A3" s="212" t="s">
        <v>40</v>
      </c>
      <c r="B3" s="213"/>
      <c r="C3" s="214"/>
      <c r="D3" s="79" t="s">
        <v>76</v>
      </c>
      <c r="E3" s="80" t="s">
        <v>41</v>
      </c>
    </row>
    <row r="4" spans="1:9" ht="20.100000000000001" customHeight="1" thickTop="1">
      <c r="A4" s="210" t="s">
        <v>72</v>
      </c>
      <c r="B4" s="216" t="s">
        <v>32</v>
      </c>
      <c r="C4" s="217"/>
      <c r="D4" s="29">
        <f>원가계산서!H3</f>
        <v>0</v>
      </c>
      <c r="E4" s="17"/>
    </row>
    <row r="5" spans="1:9" ht="20.100000000000001" customHeight="1">
      <c r="A5" s="211"/>
      <c r="B5" s="218" t="s">
        <v>33</v>
      </c>
      <c r="C5" s="219"/>
      <c r="D5" s="36">
        <f>원가계산서!H4</f>
        <v>0</v>
      </c>
      <c r="E5" s="18" t="str">
        <f>설계내역서!B7</f>
        <v>시급 x 1.5×연장시간</v>
      </c>
    </row>
    <row r="6" spans="1:9" ht="20.100000000000001" customHeight="1">
      <c r="A6" s="211"/>
      <c r="B6" s="220" t="s">
        <v>67</v>
      </c>
      <c r="C6" s="221"/>
      <c r="D6" s="66">
        <f>원가계산서!H5</f>
        <v>0</v>
      </c>
      <c r="E6" s="21" t="str">
        <f>설계내역서!B8</f>
        <v>기본급 x 11일/12월</v>
      </c>
    </row>
    <row r="7" spans="1:9" ht="20.100000000000001" customHeight="1">
      <c r="A7" s="211"/>
      <c r="B7" s="222" t="s">
        <v>92</v>
      </c>
      <c r="C7" s="223"/>
      <c r="D7" s="150">
        <f>원가계산서!H6</f>
        <v>0</v>
      </c>
      <c r="E7" s="151" t="str">
        <f>원가계산서!I6</f>
        <v>(기본급+제수당(연차제외))/12월</v>
      </c>
    </row>
    <row r="8" spans="1:9" ht="20.100000000000001" customHeight="1">
      <c r="A8" s="211"/>
      <c r="B8" s="205" t="s">
        <v>31</v>
      </c>
      <c r="C8" s="215"/>
      <c r="D8" s="81">
        <f>원가계산서!H7</f>
        <v>0</v>
      </c>
      <c r="E8" s="82"/>
      <c r="F8" s="13"/>
      <c r="G8" s="171"/>
      <c r="H8" s="13"/>
      <c r="I8" s="173"/>
    </row>
    <row r="9" spans="1:9" ht="20.100000000000001" customHeight="1">
      <c r="A9" s="203" t="s">
        <v>103</v>
      </c>
      <c r="B9" s="207" t="s">
        <v>73</v>
      </c>
      <c r="C9" s="52" t="s">
        <v>34</v>
      </c>
      <c r="D9" s="63">
        <f>원가계산서!H8</f>
        <v>0</v>
      </c>
      <c r="E9" s="74" t="str">
        <f>원가계산서!I8</f>
        <v>(기본급+제수당) x (45/1000) × 12(월) × 1명</v>
      </c>
      <c r="F9" s="13"/>
      <c r="G9" s="170"/>
      <c r="H9" s="13"/>
      <c r="I9" s="172"/>
    </row>
    <row r="10" spans="1:9" ht="20.100000000000001" customHeight="1">
      <c r="A10" s="204"/>
      <c r="B10" s="207"/>
      <c r="C10" s="45" t="s">
        <v>35</v>
      </c>
      <c r="D10" s="36">
        <f>원가계산서!H9</f>
        <v>0</v>
      </c>
      <c r="E10" s="75" t="str">
        <f>원가계산서!I9</f>
        <v>(기본급+제수당) x (35.45/1000) × 12(월) × 1명</v>
      </c>
      <c r="F10" s="13"/>
      <c r="G10" s="13"/>
      <c r="H10" s="13"/>
      <c r="I10" s="13"/>
    </row>
    <row r="11" spans="1:9" ht="20.100000000000001" customHeight="1">
      <c r="A11" s="204"/>
      <c r="B11" s="207"/>
      <c r="C11" s="45" t="s">
        <v>36</v>
      </c>
      <c r="D11" s="36">
        <f>원가계산서!H10</f>
        <v>0</v>
      </c>
      <c r="E11" s="75" t="str">
        <f>원가계산서!I10</f>
        <v>(기본급+제수당) x (9/1000) × 12(월) × 1명</v>
      </c>
      <c r="F11" s="13"/>
      <c r="G11" s="13"/>
      <c r="H11" s="13"/>
      <c r="I11" s="13"/>
    </row>
    <row r="12" spans="1:9" ht="20.100000000000001" customHeight="1">
      <c r="A12" s="204"/>
      <c r="B12" s="207"/>
      <c r="C12" s="64" t="s">
        <v>37</v>
      </c>
      <c r="D12" s="65">
        <f>원가계산서!H11</f>
        <v>0</v>
      </c>
      <c r="E12" s="75" t="str">
        <f>원가계산서!I11</f>
        <v>(기본급+제수당) x (11.5/1000) × 12(월) × 1명</v>
      </c>
      <c r="F12" s="13"/>
      <c r="G12" s="13"/>
      <c r="H12" s="13"/>
      <c r="I12" s="13"/>
    </row>
    <row r="13" spans="1:9" ht="20.100000000000001" customHeight="1">
      <c r="A13" s="204"/>
      <c r="B13" s="207"/>
      <c r="C13" s="45" t="s">
        <v>13</v>
      </c>
      <c r="D13" s="36">
        <f>원가계산서!H12</f>
        <v>0</v>
      </c>
      <c r="E13" s="75" t="str">
        <f>원가계산서!I12</f>
        <v>건강보험료 x (12.81/100) × 12(월) × 1명</v>
      </c>
      <c r="F13" s="14"/>
      <c r="G13" s="14"/>
      <c r="H13" s="14"/>
      <c r="I13" s="14"/>
    </row>
    <row r="14" spans="1:9" ht="19.5" customHeight="1">
      <c r="A14" s="204"/>
      <c r="B14" s="207"/>
      <c r="C14" s="174" t="s">
        <v>0</v>
      </c>
      <c r="D14" s="66">
        <f>원가계산서!H13</f>
        <v>0</v>
      </c>
      <c r="E14" s="166" t="str">
        <f>원가계산서!I13</f>
        <v>(기본급+제수당) x (0.6/1000) × 12(월) × 1명</v>
      </c>
      <c r="F14" s="14"/>
      <c r="G14" s="14"/>
      <c r="H14" s="14"/>
      <c r="I14" s="14"/>
    </row>
    <row r="15" spans="1:9" ht="20.100000000000001" customHeight="1">
      <c r="A15" s="204"/>
      <c r="B15" s="205" t="s">
        <v>31</v>
      </c>
      <c r="C15" s="206"/>
      <c r="D15" s="81">
        <f>원가계산서!H14</f>
        <v>0</v>
      </c>
      <c r="E15" s="83"/>
    </row>
    <row r="16" spans="1:9" ht="20.100000000000001" customHeight="1">
      <c r="A16" s="152" t="s">
        <v>24</v>
      </c>
      <c r="B16" s="153"/>
      <c r="C16" s="154"/>
      <c r="D16" s="68">
        <f>원가계산서!F15</f>
        <v>0</v>
      </c>
      <c r="E16" s="28" t="s">
        <v>20</v>
      </c>
    </row>
    <row r="17" spans="1:5" ht="20.100000000000001" customHeight="1">
      <c r="A17" s="155" t="s">
        <v>25</v>
      </c>
      <c r="B17" s="156"/>
      <c r="C17" s="157"/>
      <c r="D17" s="69">
        <f>원가계산서!F16</f>
        <v>0</v>
      </c>
      <c r="E17" s="88" t="s">
        <v>100</v>
      </c>
    </row>
    <row r="18" spans="1:5" ht="20.100000000000001" customHeight="1">
      <c r="A18" s="155" t="s">
        <v>26</v>
      </c>
      <c r="B18" s="156"/>
      <c r="C18" s="157"/>
      <c r="D18" s="69">
        <f>원가계산서!F17</f>
        <v>0</v>
      </c>
      <c r="E18" s="23" t="s">
        <v>23</v>
      </c>
    </row>
    <row r="19" spans="1:5" ht="20.100000000000001" customHeight="1">
      <c r="A19" s="155" t="s">
        <v>27</v>
      </c>
      <c r="B19" s="156"/>
      <c r="C19" s="157"/>
      <c r="D19" s="69">
        <f>원가계산서!F18</f>
        <v>0</v>
      </c>
      <c r="E19" s="165" t="s">
        <v>125</v>
      </c>
    </row>
    <row r="20" spans="1:5" ht="20.100000000000001" customHeight="1">
      <c r="A20" s="155" t="s">
        <v>28</v>
      </c>
      <c r="B20" s="156"/>
      <c r="C20" s="157"/>
      <c r="D20" s="69">
        <f>원가계산서!F19</f>
        <v>0</v>
      </c>
      <c r="E20" s="23" t="s">
        <v>60</v>
      </c>
    </row>
    <row r="21" spans="1:5" ht="20.100000000000001" customHeight="1" thickBot="1">
      <c r="A21" s="158" t="s">
        <v>29</v>
      </c>
      <c r="B21" s="159"/>
      <c r="C21" s="160"/>
      <c r="D21" s="70">
        <f>D20*0.1</f>
        <v>0</v>
      </c>
      <c r="E21" s="24" t="s">
        <v>21</v>
      </c>
    </row>
    <row r="22" spans="1:5" ht="36.75" customHeight="1" thickTop="1" thickBot="1">
      <c r="A22" s="200" t="s">
        <v>30</v>
      </c>
      <c r="B22" s="201"/>
      <c r="C22" s="202"/>
      <c r="D22" s="84">
        <f>D20+D21</f>
        <v>0</v>
      </c>
      <c r="E22" s="85" t="s">
        <v>22</v>
      </c>
    </row>
  </sheetData>
  <mergeCells count="12">
    <mergeCell ref="A22:C22"/>
    <mergeCell ref="A9:A15"/>
    <mergeCell ref="B15:C15"/>
    <mergeCell ref="B9:B14"/>
    <mergeCell ref="A1:E1"/>
    <mergeCell ref="A4:A8"/>
    <mergeCell ref="A3:C3"/>
    <mergeCell ref="B8:C8"/>
    <mergeCell ref="B4:C4"/>
    <mergeCell ref="B5:C5"/>
    <mergeCell ref="B6:C6"/>
    <mergeCell ref="B7:C7"/>
  </mergeCells>
  <phoneticPr fontId="2" type="noConversion"/>
  <printOptions horizontalCentered="1"/>
  <pageMargins left="0.19685039370078741" right="0.19685039370078741" top="0.74803149606299213" bottom="0.31496062992125984" header="0.82677165354330717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10" zoomScaleSheetLayoutView="100" workbookViewId="0">
      <selection activeCell="H26" sqref="H26"/>
    </sheetView>
  </sheetViews>
  <sheetFormatPr defaultRowHeight="18.95" customHeight="1"/>
  <cols>
    <col min="1" max="1" width="4.88671875" style="3" customWidth="1"/>
    <col min="2" max="2" width="3.44140625" style="6" customWidth="1"/>
    <col min="3" max="3" width="15.88671875" style="4" customWidth="1"/>
    <col min="4" max="4" width="10.21875" style="4" customWidth="1"/>
    <col min="5" max="5" width="8" style="5" customWidth="1"/>
    <col min="6" max="6" width="6" style="4" bestFit="1" customWidth="1"/>
    <col min="7" max="7" width="3.88671875" style="4" customWidth="1"/>
    <col min="8" max="8" width="13.6640625" style="4" customWidth="1"/>
    <col min="9" max="9" width="42.33203125" style="4" customWidth="1"/>
    <col min="10" max="16384" width="8.88671875" style="3"/>
  </cols>
  <sheetData>
    <row r="1" spans="1:9" ht="64.5" customHeight="1" thickBot="1">
      <c r="A1" s="229" t="s">
        <v>120</v>
      </c>
      <c r="B1" s="230"/>
      <c r="C1" s="230"/>
      <c r="D1" s="230"/>
      <c r="E1" s="230"/>
      <c r="F1" s="230"/>
      <c r="G1" s="230"/>
      <c r="H1" s="230"/>
      <c r="I1" s="230"/>
    </row>
    <row r="2" spans="1:9" ht="40.5" customHeight="1" thickBot="1">
      <c r="A2" s="212" t="s">
        <v>40</v>
      </c>
      <c r="B2" s="213"/>
      <c r="C2" s="231"/>
      <c r="D2" s="89" t="s">
        <v>14</v>
      </c>
      <c r="E2" s="90" t="s">
        <v>19</v>
      </c>
      <c r="F2" s="89" t="s">
        <v>38</v>
      </c>
      <c r="G2" s="89" t="s">
        <v>39</v>
      </c>
      <c r="H2" s="89" t="s">
        <v>71</v>
      </c>
      <c r="I2" s="80" t="s">
        <v>41</v>
      </c>
    </row>
    <row r="3" spans="1:9" ht="30" customHeight="1" thickTop="1">
      <c r="A3" s="235" t="s">
        <v>72</v>
      </c>
      <c r="B3" s="216" t="s">
        <v>32</v>
      </c>
      <c r="C3" s="217"/>
      <c r="D3" s="29"/>
      <c r="E3" s="30">
        <v>1</v>
      </c>
      <c r="F3" s="29" t="s">
        <v>9</v>
      </c>
      <c r="G3" s="31">
        <v>12</v>
      </c>
      <c r="H3" s="32">
        <f>D3*E3*G3</f>
        <v>0</v>
      </c>
      <c r="I3" s="33"/>
    </row>
    <row r="4" spans="1:9" ht="30" customHeight="1">
      <c r="A4" s="236"/>
      <c r="B4" s="218" t="s">
        <v>33</v>
      </c>
      <c r="C4" s="219"/>
      <c r="D4" s="34"/>
      <c r="E4" s="35">
        <v>1</v>
      </c>
      <c r="F4" s="36" t="s">
        <v>10</v>
      </c>
      <c r="G4" s="37">
        <v>12</v>
      </c>
      <c r="H4" s="38">
        <f>ROUND(D4*E4*G4,0)</f>
        <v>0</v>
      </c>
      <c r="I4" s="39"/>
    </row>
    <row r="5" spans="1:9" ht="30" customHeight="1">
      <c r="A5" s="236"/>
      <c r="B5" s="246" t="s">
        <v>67</v>
      </c>
      <c r="C5" s="247"/>
      <c r="D5" s="48"/>
      <c r="E5" s="118">
        <v>1</v>
      </c>
      <c r="F5" s="66" t="s">
        <v>11</v>
      </c>
      <c r="G5" s="49">
        <v>12</v>
      </c>
      <c r="H5" s="50">
        <f>D5*E5*G5</f>
        <v>0</v>
      </c>
      <c r="I5" s="119" t="str">
        <f>설계내역서!B8</f>
        <v>기본급 x 11일/12월</v>
      </c>
    </row>
    <row r="6" spans="1:9" ht="30" customHeight="1">
      <c r="A6" s="237"/>
      <c r="B6" s="248" t="s">
        <v>87</v>
      </c>
      <c r="C6" s="249"/>
      <c r="D6" s="51"/>
      <c r="E6" s="127">
        <v>1</v>
      </c>
      <c r="F6" s="67" t="s">
        <v>89</v>
      </c>
      <c r="G6" s="128">
        <v>12</v>
      </c>
      <c r="H6" s="169">
        <f>D6*E6*G6</f>
        <v>0</v>
      </c>
      <c r="I6" s="129" t="str">
        <f>설계내역서!B9</f>
        <v>(기본급+제수당(연차제외))/12월</v>
      </c>
    </row>
    <row r="7" spans="1:9" ht="30" customHeight="1" thickBot="1">
      <c r="A7" s="238"/>
      <c r="B7" s="241" t="s">
        <v>31</v>
      </c>
      <c r="C7" s="242"/>
      <c r="D7" s="243"/>
      <c r="E7" s="243"/>
      <c r="F7" s="243"/>
      <c r="G7" s="243"/>
      <c r="H7" s="91">
        <f>SUM(H3:H6)</f>
        <v>0</v>
      </c>
      <c r="I7" s="92"/>
    </row>
    <row r="8" spans="1:9" ht="30" customHeight="1">
      <c r="A8" s="235" t="s">
        <v>70</v>
      </c>
      <c r="B8" s="244" t="s">
        <v>85</v>
      </c>
      <c r="C8" s="40" t="s">
        <v>34</v>
      </c>
      <c r="D8" s="41"/>
      <c r="E8" s="42">
        <v>1</v>
      </c>
      <c r="F8" s="43" t="s">
        <v>9</v>
      </c>
      <c r="G8" s="44">
        <v>12</v>
      </c>
      <c r="H8" s="86">
        <f>D8*E8*G8</f>
        <v>0</v>
      </c>
      <c r="I8" s="20" t="s">
        <v>106</v>
      </c>
    </row>
    <row r="9" spans="1:9" s="15" customFormat="1" ht="30" customHeight="1">
      <c r="A9" s="239"/>
      <c r="B9" s="245"/>
      <c r="C9" s="45" t="s">
        <v>54</v>
      </c>
      <c r="D9" s="34"/>
      <c r="E9" s="46">
        <v>1</v>
      </c>
      <c r="F9" s="47" t="s">
        <v>55</v>
      </c>
      <c r="G9" s="37">
        <v>12</v>
      </c>
      <c r="H9" s="38">
        <f>D9*E9*G9</f>
        <v>0</v>
      </c>
      <c r="I9" s="19" t="s">
        <v>107</v>
      </c>
    </row>
    <row r="10" spans="1:9" ht="30" customHeight="1">
      <c r="A10" s="239"/>
      <c r="B10" s="245"/>
      <c r="C10" s="45" t="s">
        <v>56</v>
      </c>
      <c r="D10" s="34"/>
      <c r="E10" s="46">
        <v>1</v>
      </c>
      <c r="F10" s="47" t="s">
        <v>55</v>
      </c>
      <c r="G10" s="37">
        <v>12</v>
      </c>
      <c r="H10" s="38">
        <f t="shared" ref="H10:H13" si="0">D10*E10*G10</f>
        <v>0</v>
      </c>
      <c r="I10" s="19" t="s">
        <v>108</v>
      </c>
    </row>
    <row r="11" spans="1:9" ht="30" customHeight="1">
      <c r="A11" s="239"/>
      <c r="B11" s="245"/>
      <c r="C11" s="45" t="s">
        <v>57</v>
      </c>
      <c r="D11" s="34"/>
      <c r="E11" s="46">
        <v>1</v>
      </c>
      <c r="F11" s="47" t="s">
        <v>55</v>
      </c>
      <c r="G11" s="37">
        <v>12</v>
      </c>
      <c r="H11" s="38">
        <f t="shared" si="0"/>
        <v>0</v>
      </c>
      <c r="I11" s="19" t="s">
        <v>109</v>
      </c>
    </row>
    <row r="12" spans="1:9" s="15" customFormat="1" ht="30" customHeight="1">
      <c r="A12" s="239"/>
      <c r="B12" s="245"/>
      <c r="C12" s="45" t="s">
        <v>58</v>
      </c>
      <c r="D12" s="34"/>
      <c r="E12" s="46">
        <v>1</v>
      </c>
      <c r="F12" s="47" t="s">
        <v>55</v>
      </c>
      <c r="G12" s="37">
        <v>12</v>
      </c>
      <c r="H12" s="38">
        <f t="shared" si="0"/>
        <v>0</v>
      </c>
      <c r="I12" s="19" t="s">
        <v>110</v>
      </c>
    </row>
    <row r="13" spans="1:9" ht="30" customHeight="1">
      <c r="A13" s="239"/>
      <c r="B13" s="245"/>
      <c r="C13" s="187" t="s">
        <v>0</v>
      </c>
      <c r="D13" s="48"/>
      <c r="E13" s="188">
        <v>1</v>
      </c>
      <c r="F13" s="189" t="s">
        <v>9</v>
      </c>
      <c r="G13" s="49">
        <v>12</v>
      </c>
      <c r="H13" s="50">
        <f t="shared" si="0"/>
        <v>0</v>
      </c>
      <c r="I13" s="21" t="s">
        <v>111</v>
      </c>
    </row>
    <row r="14" spans="1:9" ht="30" customHeight="1" thickBot="1">
      <c r="A14" s="240"/>
      <c r="B14" s="232" t="s">
        <v>31</v>
      </c>
      <c r="C14" s="233"/>
      <c r="D14" s="234"/>
      <c r="E14" s="234"/>
      <c r="F14" s="234"/>
      <c r="G14" s="234"/>
      <c r="H14" s="93">
        <f>SUM(H8:H13)</f>
        <v>0</v>
      </c>
      <c r="I14" s="94"/>
    </row>
    <row r="15" spans="1:9" ht="30" customHeight="1">
      <c r="A15" s="253" t="s">
        <v>24</v>
      </c>
      <c r="B15" s="254"/>
      <c r="C15" s="255"/>
      <c r="D15" s="164"/>
      <c r="E15" s="164"/>
      <c r="F15" s="224">
        <f>INT(SUM(H14,H7))</f>
        <v>0</v>
      </c>
      <c r="G15" s="224"/>
      <c r="H15" s="224"/>
      <c r="I15" s="22" t="s">
        <v>20</v>
      </c>
    </row>
    <row r="16" spans="1:9" ht="30" customHeight="1">
      <c r="A16" s="256" t="s">
        <v>25</v>
      </c>
      <c r="B16" s="257"/>
      <c r="C16" s="258"/>
      <c r="D16" s="163"/>
      <c r="E16" s="163"/>
      <c r="F16" s="225">
        <f>INT(F15*5%)</f>
        <v>0</v>
      </c>
      <c r="G16" s="225"/>
      <c r="H16" s="225"/>
      <c r="I16" s="23" t="s">
        <v>100</v>
      </c>
    </row>
    <row r="17" spans="1:10" ht="30" customHeight="1">
      <c r="A17" s="256" t="s">
        <v>26</v>
      </c>
      <c r="B17" s="257"/>
      <c r="C17" s="258"/>
      <c r="D17" s="163"/>
      <c r="E17" s="163"/>
      <c r="F17" s="225">
        <f>INT(SUM(F15:H16))</f>
        <v>0</v>
      </c>
      <c r="G17" s="225"/>
      <c r="H17" s="225"/>
      <c r="I17" s="23" t="s">
        <v>23</v>
      </c>
      <c r="J17" s="3">
        <f>F17*0.09980966</f>
        <v>0</v>
      </c>
    </row>
    <row r="18" spans="1:10" ht="30" customHeight="1">
      <c r="A18" s="256" t="s">
        <v>59</v>
      </c>
      <c r="B18" s="257"/>
      <c r="C18" s="258"/>
      <c r="D18" s="163"/>
      <c r="E18" s="163"/>
      <c r="F18" s="225"/>
      <c r="G18" s="225"/>
      <c r="H18" s="225"/>
      <c r="I18" s="165" t="s">
        <v>124</v>
      </c>
    </row>
    <row r="19" spans="1:10" ht="30" customHeight="1">
      <c r="A19" s="256" t="s">
        <v>28</v>
      </c>
      <c r="B19" s="257"/>
      <c r="C19" s="258"/>
      <c r="D19" s="163"/>
      <c r="E19" s="163"/>
      <c r="F19" s="225"/>
      <c r="G19" s="225"/>
      <c r="H19" s="225"/>
      <c r="I19" s="23" t="s">
        <v>60</v>
      </c>
    </row>
    <row r="20" spans="1:10" ht="30" customHeight="1" thickBot="1">
      <c r="A20" s="250" t="s">
        <v>29</v>
      </c>
      <c r="B20" s="251"/>
      <c r="C20" s="252"/>
      <c r="D20" s="162"/>
      <c r="E20" s="162"/>
      <c r="F20" s="228"/>
      <c r="G20" s="228"/>
      <c r="H20" s="228"/>
      <c r="I20" s="24" t="s">
        <v>21</v>
      </c>
    </row>
    <row r="21" spans="1:10" ht="30" customHeight="1" thickTop="1" thickBot="1">
      <c r="A21" s="200" t="s">
        <v>30</v>
      </c>
      <c r="B21" s="201"/>
      <c r="C21" s="202"/>
      <c r="D21" s="161"/>
      <c r="E21" s="161"/>
      <c r="F21" s="226">
        <f>F19+F20</f>
        <v>0</v>
      </c>
      <c r="G21" s="227"/>
      <c r="H21" s="227"/>
      <c r="I21" s="85" t="s">
        <v>22</v>
      </c>
    </row>
    <row r="23" spans="1:10" ht="18.95" customHeight="1">
      <c r="F23" s="16"/>
    </row>
  </sheetData>
  <mergeCells count="25">
    <mergeCell ref="A20:C20"/>
    <mergeCell ref="A21:C21"/>
    <mergeCell ref="A15:C15"/>
    <mergeCell ref="A16:C16"/>
    <mergeCell ref="A17:C17"/>
    <mergeCell ref="A18:C18"/>
    <mergeCell ref="A19:C19"/>
    <mergeCell ref="A1:I1"/>
    <mergeCell ref="A2:C2"/>
    <mergeCell ref="B3:C3"/>
    <mergeCell ref="B4:C4"/>
    <mergeCell ref="B14:G14"/>
    <mergeCell ref="A3:A7"/>
    <mergeCell ref="A8:A14"/>
    <mergeCell ref="B7:G7"/>
    <mergeCell ref="B8:B13"/>
    <mergeCell ref="B5:C5"/>
    <mergeCell ref="B6:C6"/>
    <mergeCell ref="F15:H15"/>
    <mergeCell ref="F16:H16"/>
    <mergeCell ref="F17:H17"/>
    <mergeCell ref="F21:H21"/>
    <mergeCell ref="F20:H20"/>
    <mergeCell ref="F19:H19"/>
    <mergeCell ref="F18:H18"/>
  </mergeCells>
  <phoneticPr fontId="2" type="noConversion"/>
  <printOptions horizontalCentered="1"/>
  <pageMargins left="0.19685039370078741" right="0.19685039370078741" top="0.86614173228346458" bottom="0.19685039370078741" header="0.15748031496062992" footer="0.1574803149606299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zoomScaleNormal="100" zoomScaleSheetLayoutView="85" workbookViewId="0">
      <selection activeCell="B32" sqref="B32"/>
    </sheetView>
  </sheetViews>
  <sheetFormatPr defaultRowHeight="18.95" customHeight="1"/>
  <cols>
    <col min="1" max="1" width="15.21875" style="4" customWidth="1"/>
    <col min="2" max="2" width="30.33203125" style="4" customWidth="1"/>
    <col min="3" max="3" width="8.88671875" style="4" bestFit="1" customWidth="1"/>
    <col min="4" max="4" width="8.88671875" style="4" customWidth="1"/>
    <col min="5" max="6" width="12.77734375" style="4" customWidth="1"/>
    <col min="7" max="7" width="56.6640625" style="3" customWidth="1"/>
    <col min="8" max="9" width="0" style="3" hidden="1" customWidth="1"/>
    <col min="10" max="16384" width="8.88671875" style="3"/>
  </cols>
  <sheetData>
    <row r="1" spans="1:14" ht="59.25" customHeight="1">
      <c r="A1" s="261" t="s">
        <v>121</v>
      </c>
      <c r="B1" s="261"/>
      <c r="C1" s="261"/>
      <c r="D1" s="261"/>
      <c r="E1" s="261"/>
      <c r="F1" s="261"/>
      <c r="G1" s="261"/>
    </row>
    <row r="2" spans="1:14" ht="28.5" customHeight="1" thickBot="1">
      <c r="A2" s="77"/>
      <c r="B2" s="78"/>
      <c r="C2" s="78"/>
      <c r="D2" s="175"/>
      <c r="E2" s="78"/>
      <c r="F2" s="78"/>
      <c r="G2" s="167" t="s">
        <v>105</v>
      </c>
    </row>
    <row r="3" spans="1:14" ht="30" customHeight="1">
      <c r="A3" s="95" t="s">
        <v>3</v>
      </c>
      <c r="B3" s="96"/>
      <c r="C3" s="96"/>
      <c r="D3" s="266" t="s">
        <v>99</v>
      </c>
      <c r="E3" s="267"/>
      <c r="F3" s="268"/>
      <c r="G3" s="97"/>
    </row>
    <row r="4" spans="1:14" ht="15" customHeight="1">
      <c r="A4" s="264" t="s">
        <v>4</v>
      </c>
      <c r="B4" s="259" t="s">
        <v>5</v>
      </c>
      <c r="C4" s="260" t="s">
        <v>2</v>
      </c>
      <c r="D4" s="265" t="s">
        <v>16</v>
      </c>
      <c r="E4" s="262" t="s">
        <v>7</v>
      </c>
      <c r="F4" s="262" t="s">
        <v>8</v>
      </c>
      <c r="G4" s="98" t="s">
        <v>6</v>
      </c>
    </row>
    <row r="5" spans="1:14" ht="15" customHeight="1">
      <c r="A5" s="264"/>
      <c r="B5" s="259"/>
      <c r="C5" s="260"/>
      <c r="D5" s="265"/>
      <c r="E5" s="263"/>
      <c r="F5" s="263"/>
      <c r="G5" s="100" t="s">
        <v>1</v>
      </c>
    </row>
    <row r="6" spans="1:14" ht="35.25" customHeight="1">
      <c r="A6" s="121" t="s">
        <v>18</v>
      </c>
      <c r="B6" s="184" t="s">
        <v>118</v>
      </c>
      <c r="C6" s="123" t="s">
        <v>9</v>
      </c>
      <c r="D6" s="122">
        <v>1</v>
      </c>
      <c r="E6" s="168"/>
      <c r="F6" s="123">
        <f>D6*E6</f>
        <v>0</v>
      </c>
      <c r="G6" s="186" t="s">
        <v>117</v>
      </c>
    </row>
    <row r="7" spans="1:14" s="11" customFormat="1" ht="145.5" customHeight="1">
      <c r="A7" s="125" t="s">
        <v>49</v>
      </c>
      <c r="B7" s="87" t="s">
        <v>42</v>
      </c>
      <c r="C7" s="126" t="s">
        <v>10</v>
      </c>
      <c r="D7" s="149">
        <v>39.75</v>
      </c>
      <c r="E7" s="199"/>
      <c r="F7" s="126">
        <f>ROUNDUP(D7*E7,0)</f>
        <v>0</v>
      </c>
      <c r="G7" s="185" t="s">
        <v>123</v>
      </c>
      <c r="H7" s="10" t="s">
        <v>50</v>
      </c>
      <c r="I7" s="10" t="s">
        <v>51</v>
      </c>
      <c r="J7" s="12"/>
      <c r="K7" s="12"/>
      <c r="L7" s="12"/>
      <c r="M7" s="12"/>
      <c r="N7" s="12"/>
    </row>
    <row r="8" spans="1:14" s="7" customFormat="1" ht="20.100000000000001" customHeight="1">
      <c r="A8" s="130" t="s">
        <v>74</v>
      </c>
      <c r="B8" s="131" t="s">
        <v>90</v>
      </c>
      <c r="C8" s="133" t="s">
        <v>43</v>
      </c>
      <c r="D8" s="132">
        <v>0.92</v>
      </c>
      <c r="E8" s="134"/>
      <c r="F8" s="182">
        <f>ROUNDUP(D8*E8,0)</f>
        <v>0</v>
      </c>
      <c r="G8" s="135" t="s">
        <v>86</v>
      </c>
      <c r="J8" s="13"/>
      <c r="K8" s="13"/>
      <c r="L8" s="13"/>
      <c r="M8" s="13"/>
      <c r="N8" s="13"/>
    </row>
    <row r="9" spans="1:14" s="7" customFormat="1" ht="20.100000000000001" customHeight="1">
      <c r="A9" s="143" t="s">
        <v>88</v>
      </c>
      <c r="B9" s="144" t="s">
        <v>91</v>
      </c>
      <c r="C9" s="146" t="s">
        <v>89</v>
      </c>
      <c r="D9" s="145">
        <v>1</v>
      </c>
      <c r="E9" s="147">
        <f>(F6+F7)/12</f>
        <v>0</v>
      </c>
      <c r="F9" s="183">
        <f>ROUNDUP(D9*E9,0)</f>
        <v>0</v>
      </c>
      <c r="G9" s="148"/>
      <c r="J9" s="13"/>
      <c r="K9" s="13"/>
      <c r="L9" s="13"/>
      <c r="M9" s="13"/>
      <c r="N9" s="13"/>
    </row>
    <row r="10" spans="1:14" s="7" customFormat="1" ht="20.100000000000001" customHeight="1" thickBot="1">
      <c r="A10" s="136" t="s">
        <v>98</v>
      </c>
      <c r="B10" s="137"/>
      <c r="C10" s="139"/>
      <c r="D10" s="138"/>
      <c r="E10" s="140"/>
      <c r="F10" s="141">
        <f>SUM(F6:F9)</f>
        <v>0</v>
      </c>
      <c r="G10" s="142"/>
      <c r="J10" s="13"/>
      <c r="K10" s="13"/>
      <c r="L10" s="13"/>
      <c r="M10" s="13"/>
      <c r="N10" s="13"/>
    </row>
    <row r="11" spans="1:14" s="7" customFormat="1" ht="30" customHeight="1">
      <c r="A11" s="113" t="s">
        <v>15</v>
      </c>
      <c r="B11" s="114" t="s">
        <v>84</v>
      </c>
      <c r="C11" s="101"/>
      <c r="D11" s="115"/>
      <c r="E11" s="116"/>
      <c r="F11" s="116"/>
      <c r="G11" s="117"/>
      <c r="J11" s="13"/>
      <c r="K11" s="13"/>
      <c r="L11" s="13"/>
      <c r="M11" s="13"/>
      <c r="N11" s="13"/>
    </row>
    <row r="12" spans="1:14" s="7" customFormat="1" ht="15" customHeight="1">
      <c r="A12" s="264" t="s">
        <v>12</v>
      </c>
      <c r="B12" s="259" t="s">
        <v>5</v>
      </c>
      <c r="C12" s="260" t="s">
        <v>2</v>
      </c>
      <c r="D12" s="265" t="s">
        <v>16</v>
      </c>
      <c r="E12" s="259" t="s">
        <v>99</v>
      </c>
      <c r="F12" s="259"/>
      <c r="G12" s="98" t="s">
        <v>6</v>
      </c>
      <c r="J12" s="13"/>
      <c r="K12" s="13"/>
      <c r="L12" s="13"/>
      <c r="M12" s="13"/>
      <c r="N12" s="13"/>
    </row>
    <row r="13" spans="1:14" s="7" customFormat="1" ht="15" customHeight="1">
      <c r="A13" s="264"/>
      <c r="B13" s="259"/>
      <c r="C13" s="260"/>
      <c r="D13" s="265"/>
      <c r="E13" s="99" t="s">
        <v>7</v>
      </c>
      <c r="F13" s="99" t="s">
        <v>8</v>
      </c>
      <c r="G13" s="100" t="s">
        <v>1</v>
      </c>
      <c r="J13" s="13"/>
      <c r="K13" s="13"/>
      <c r="L13" s="13"/>
      <c r="M13" s="13"/>
      <c r="N13" s="13"/>
    </row>
    <row r="14" spans="1:14" s="7" customFormat="1" ht="20.100000000000001" customHeight="1">
      <c r="A14" s="55" t="s">
        <v>64</v>
      </c>
      <c r="B14" s="53" t="s">
        <v>68</v>
      </c>
      <c r="C14" s="56" t="s">
        <v>9</v>
      </c>
      <c r="D14" s="54">
        <f>45/1000</f>
        <v>4.4999999999999998E-2</v>
      </c>
      <c r="E14" s="57">
        <f>SUM(F6+F7+F8)</f>
        <v>0</v>
      </c>
      <c r="F14" s="57">
        <f>INT(D14*E14)</f>
        <v>0</v>
      </c>
      <c r="G14" s="25" t="s">
        <v>46</v>
      </c>
      <c r="J14" s="13"/>
      <c r="K14" s="13"/>
      <c r="L14" s="13"/>
      <c r="M14" s="13"/>
      <c r="N14" s="13"/>
    </row>
    <row r="15" spans="1:14" s="8" customFormat="1" ht="20.100000000000001" customHeight="1">
      <c r="A15" s="59" t="s">
        <v>65</v>
      </c>
      <c r="B15" s="60" t="s">
        <v>104</v>
      </c>
      <c r="C15" s="62" t="s">
        <v>44</v>
      </c>
      <c r="D15" s="61">
        <v>3.5450000000000002E-2</v>
      </c>
      <c r="E15" s="58">
        <f>SUM(F6+F7+F8)</f>
        <v>0</v>
      </c>
      <c r="F15" s="57">
        <f t="shared" ref="F15:F19" si="0">INT(D15*E15)</f>
        <v>0</v>
      </c>
      <c r="G15" s="26" t="s">
        <v>52</v>
      </c>
      <c r="J15" s="14"/>
      <c r="K15" s="14"/>
      <c r="L15" s="14"/>
      <c r="M15" s="14"/>
      <c r="N15" s="14"/>
    </row>
    <row r="16" spans="1:14" s="8" customFormat="1" ht="20.100000000000001" customHeight="1">
      <c r="A16" s="59" t="s">
        <v>66</v>
      </c>
      <c r="B16" s="60" t="s">
        <v>95</v>
      </c>
      <c r="C16" s="62" t="s">
        <v>45</v>
      </c>
      <c r="D16" s="61">
        <v>8.9999999999999993E-3</v>
      </c>
      <c r="E16" s="58">
        <f>SUM(F6+F7+F8)</f>
        <v>0</v>
      </c>
      <c r="F16" s="57">
        <f t="shared" si="0"/>
        <v>0</v>
      </c>
      <c r="G16" s="26" t="s">
        <v>101</v>
      </c>
      <c r="J16" s="14"/>
      <c r="K16" s="14"/>
      <c r="L16" s="14"/>
      <c r="M16" s="14"/>
      <c r="N16" s="14"/>
    </row>
    <row r="17" spans="1:14" s="8" customFormat="1" ht="20.100000000000001" customHeight="1">
      <c r="A17" s="59" t="s">
        <v>61</v>
      </c>
      <c r="B17" s="60" t="s">
        <v>94</v>
      </c>
      <c r="C17" s="62" t="s">
        <v>44</v>
      </c>
      <c r="D17" s="61">
        <v>0.12809999999999999</v>
      </c>
      <c r="E17" s="58">
        <f>F15</f>
        <v>0</v>
      </c>
      <c r="F17" s="57">
        <f t="shared" si="0"/>
        <v>0</v>
      </c>
      <c r="G17" s="26" t="s">
        <v>47</v>
      </c>
      <c r="J17" s="14"/>
      <c r="K17" s="14"/>
      <c r="L17" s="14"/>
      <c r="M17" s="14"/>
      <c r="N17" s="14"/>
    </row>
    <row r="18" spans="1:14" s="8" customFormat="1" ht="20.100000000000001" customHeight="1">
      <c r="A18" s="59" t="s">
        <v>62</v>
      </c>
      <c r="B18" s="60" t="s">
        <v>96</v>
      </c>
      <c r="C18" s="62" t="s">
        <v>9</v>
      </c>
      <c r="D18" s="61">
        <f>11.5/1000</f>
        <v>1.15E-2</v>
      </c>
      <c r="E18" s="58">
        <f>SUM(F6+F7+F8)</f>
        <v>0</v>
      </c>
      <c r="F18" s="57">
        <f t="shared" si="0"/>
        <v>0</v>
      </c>
      <c r="G18" s="26" t="s">
        <v>97</v>
      </c>
      <c r="J18" s="14"/>
      <c r="K18" s="14"/>
      <c r="L18" s="14"/>
      <c r="M18" s="14"/>
      <c r="N18" s="14"/>
    </row>
    <row r="19" spans="1:14" s="11" customFormat="1" ht="20.100000000000001" customHeight="1">
      <c r="A19" s="59" t="s">
        <v>63</v>
      </c>
      <c r="B19" s="60" t="s">
        <v>69</v>
      </c>
      <c r="C19" s="62" t="s">
        <v>9</v>
      </c>
      <c r="D19" s="61">
        <v>5.9999999999999995E-4</v>
      </c>
      <c r="E19" s="58">
        <f>SUM(F6+F7+F8)</f>
        <v>0</v>
      </c>
      <c r="F19" s="57">
        <f t="shared" si="0"/>
        <v>0</v>
      </c>
      <c r="G19" s="26" t="s">
        <v>48</v>
      </c>
      <c r="J19" s="12"/>
      <c r="K19" s="12"/>
      <c r="L19" s="12"/>
      <c r="M19" s="12"/>
      <c r="N19" s="12"/>
    </row>
    <row r="20" spans="1:14" s="7" customFormat="1" ht="20.100000000000001" customHeight="1" thickBot="1">
      <c r="A20" s="102" t="s">
        <v>17</v>
      </c>
      <c r="B20" s="103"/>
      <c r="C20" s="105"/>
      <c r="D20" s="104"/>
      <c r="E20" s="106"/>
      <c r="F20" s="107">
        <f>SUM(F14:F19)</f>
        <v>0</v>
      </c>
      <c r="G20" s="108"/>
      <c r="J20" s="13"/>
      <c r="K20" s="13"/>
      <c r="L20" s="13"/>
      <c r="M20" s="13"/>
      <c r="N20" s="13"/>
    </row>
    <row r="21" spans="1:14" s="7" customFormat="1" ht="20.100000000000001" customHeight="1">
      <c r="A21" s="176"/>
      <c r="B21" s="177"/>
      <c r="C21" s="178"/>
      <c r="D21" s="178"/>
      <c r="E21" s="179"/>
      <c r="F21" s="180"/>
      <c r="G21" s="181"/>
      <c r="J21" s="13"/>
      <c r="K21" s="13"/>
      <c r="L21" s="13"/>
      <c r="M21" s="13"/>
      <c r="N21" s="13"/>
    </row>
    <row r="22" spans="1:14" ht="18.95" customHeight="1">
      <c r="C22" s="124"/>
      <c r="D22" s="124"/>
      <c r="F22" s="120"/>
    </row>
    <row r="23" spans="1:14" ht="18.95" customHeight="1">
      <c r="C23" s="124"/>
      <c r="D23" s="124"/>
      <c r="F23" s="120"/>
    </row>
    <row r="24" spans="1:14" ht="18.95" customHeight="1">
      <c r="F24" s="5"/>
    </row>
    <row r="25" spans="1:14" ht="18.95" customHeight="1">
      <c r="F25" s="5"/>
    </row>
    <row r="26" spans="1:14" ht="18.95" customHeight="1">
      <c r="F26" s="5"/>
    </row>
    <row r="27" spans="1:14" ht="18.95" customHeight="1">
      <c r="F27" s="5"/>
    </row>
    <row r="28" spans="1:14" ht="18.95" customHeight="1">
      <c r="F28" s="5"/>
    </row>
    <row r="29" spans="1:14" ht="18.95" customHeight="1">
      <c r="F29" s="5"/>
    </row>
    <row r="30" spans="1:14" ht="18.95" customHeight="1">
      <c r="F30" s="5"/>
    </row>
  </sheetData>
  <mergeCells count="13">
    <mergeCell ref="B12:B13"/>
    <mergeCell ref="C4:C5"/>
    <mergeCell ref="E12:F12"/>
    <mergeCell ref="B4:B5"/>
    <mergeCell ref="A1:G1"/>
    <mergeCell ref="E4:E5"/>
    <mergeCell ref="F4:F5"/>
    <mergeCell ref="A4:A5"/>
    <mergeCell ref="A12:A13"/>
    <mergeCell ref="C12:C13"/>
    <mergeCell ref="D4:D5"/>
    <mergeCell ref="D12:D13"/>
    <mergeCell ref="D3:F3"/>
  </mergeCells>
  <phoneticPr fontId="2" type="noConversion"/>
  <printOptions horizontalCentered="1"/>
  <pageMargins left="0.19685039370078741" right="0.19685039370078741" top="0.78740157480314965" bottom="0.19685039370078741" header="0.15748031496062992" footer="0.1574803149606299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zoomScale="85" zoomScaleNormal="85" zoomScaleSheetLayoutView="85" workbookViewId="0">
      <selection activeCell="B8" sqref="B8:E8"/>
    </sheetView>
  </sheetViews>
  <sheetFormatPr defaultRowHeight="13.5"/>
  <cols>
    <col min="1" max="1" width="3.44140625" style="1" customWidth="1"/>
    <col min="2" max="2" width="4.88671875" style="1" customWidth="1"/>
    <col min="3" max="3" width="8.33203125" style="1" bestFit="1" customWidth="1"/>
    <col min="4" max="4" width="26.21875" style="1" bestFit="1" customWidth="1"/>
    <col min="5" max="5" width="18.33203125" style="1" customWidth="1"/>
    <col min="6" max="6" width="19.6640625" style="1" bestFit="1" customWidth="1"/>
    <col min="7" max="7" width="15.109375" style="1" customWidth="1"/>
    <col min="8" max="8" width="31.6640625" style="1" customWidth="1"/>
    <col min="9" max="9" width="28.5546875" style="1" customWidth="1"/>
    <col min="10" max="16384" width="8.88671875" style="1"/>
  </cols>
  <sheetData>
    <row r="1" spans="2:9" ht="64.5" customHeight="1">
      <c r="B1" s="269" t="s">
        <v>116</v>
      </c>
      <c r="C1" s="269"/>
      <c r="D1" s="269"/>
      <c r="E1" s="269"/>
      <c r="F1" s="269"/>
      <c r="G1" s="269"/>
      <c r="H1" s="269"/>
      <c r="I1" s="190"/>
    </row>
    <row r="2" spans="2:9" ht="18" thickBot="1">
      <c r="B2" s="27"/>
      <c r="C2" s="27"/>
      <c r="D2" s="27"/>
      <c r="E2" s="27"/>
      <c r="F2" s="27"/>
      <c r="G2" s="27"/>
      <c r="H2" s="73" t="s">
        <v>75</v>
      </c>
      <c r="I2" s="27"/>
    </row>
    <row r="3" spans="2:9" s="2" customFormat="1" ht="50.1" customHeight="1">
      <c r="B3" s="109" t="s">
        <v>78</v>
      </c>
      <c r="C3" s="110" t="s">
        <v>77</v>
      </c>
      <c r="D3" s="110" t="s">
        <v>79</v>
      </c>
      <c r="E3" s="111" t="s">
        <v>93</v>
      </c>
      <c r="F3" s="111" t="s">
        <v>80</v>
      </c>
      <c r="G3" s="111" t="s">
        <v>81</v>
      </c>
      <c r="H3" s="112" t="s">
        <v>82</v>
      </c>
    </row>
    <row r="4" spans="2:9" ht="50.1" customHeight="1" thickBot="1">
      <c r="B4" s="194">
        <v>1</v>
      </c>
      <c r="C4" s="195" t="s">
        <v>83</v>
      </c>
      <c r="D4" s="195" t="s">
        <v>102</v>
      </c>
      <c r="E4" s="197"/>
      <c r="F4" s="197"/>
      <c r="G4" s="198"/>
      <c r="H4" s="196"/>
    </row>
    <row r="5" spans="2:9" ht="50.1" customHeight="1" thickBot="1"/>
    <row r="6" spans="2:9" ht="50.1" customHeight="1">
      <c r="B6" s="272" t="s">
        <v>113</v>
      </c>
      <c r="C6" s="273"/>
      <c r="D6" s="273"/>
      <c r="E6" s="274"/>
      <c r="F6" s="191"/>
      <c r="G6" s="280" t="s">
        <v>53</v>
      </c>
      <c r="H6" s="281"/>
    </row>
    <row r="7" spans="2:9" ht="69" customHeight="1">
      <c r="B7" s="282" t="s">
        <v>122</v>
      </c>
      <c r="C7" s="283"/>
      <c r="D7" s="283"/>
      <c r="E7" s="284"/>
      <c r="F7" s="192"/>
      <c r="G7" s="278" t="s">
        <v>115</v>
      </c>
      <c r="H7" s="279"/>
    </row>
    <row r="8" spans="2:9" ht="69.75" customHeight="1">
      <c r="B8" s="285" t="s">
        <v>126</v>
      </c>
      <c r="C8" s="283"/>
      <c r="D8" s="283"/>
      <c r="E8" s="284"/>
      <c r="F8" s="192"/>
      <c r="G8" s="278"/>
      <c r="H8" s="279"/>
    </row>
    <row r="9" spans="2:9" ht="50.1" customHeight="1" thickBot="1">
      <c r="B9" s="275" t="s">
        <v>114</v>
      </c>
      <c r="C9" s="276"/>
      <c r="D9" s="276"/>
      <c r="E9" s="277"/>
      <c r="F9" s="193"/>
      <c r="G9" s="270"/>
      <c r="H9" s="271"/>
    </row>
  </sheetData>
  <mergeCells count="9">
    <mergeCell ref="B1:H1"/>
    <mergeCell ref="G9:H9"/>
    <mergeCell ref="B6:E6"/>
    <mergeCell ref="B9:E9"/>
    <mergeCell ref="G7:H7"/>
    <mergeCell ref="G6:H6"/>
    <mergeCell ref="G8:H8"/>
    <mergeCell ref="B7:E7"/>
    <mergeCell ref="B8:E8"/>
  </mergeCells>
  <phoneticPr fontId="2" type="noConversion"/>
  <printOptions horizontalCentered="1"/>
  <pageMargins left="0.39370078740157483" right="0.39370078740157483" top="0.39370078740157483" bottom="0.39370078740157483" header="0.39370078740157483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 총괄표</vt:lpstr>
      <vt:lpstr>원가계산서</vt:lpstr>
      <vt:lpstr>설계내역서</vt:lpstr>
      <vt:lpstr>기본급산출 </vt:lpstr>
      <vt:lpstr>'기본급산출 '!Print_Area</vt:lpstr>
      <vt:lpstr>설계내역서!Print_Area</vt:lpstr>
      <vt:lpstr>'원가계산 총괄표'!Print_Area</vt:lpstr>
      <vt:lpstr>원가계산서!Print_Area</vt:lpstr>
      <vt:lpstr>설계내역서!Print_Titles</vt:lpstr>
      <vt:lpstr>원가계산서!Print_Titles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2023-12-04T00:15:11Z</cp:lastPrinted>
  <dcterms:created xsi:type="dcterms:W3CDTF">2010-11-24T06:29:57Z</dcterms:created>
  <dcterms:modified xsi:type="dcterms:W3CDTF">2023-12-13T10:55:26Z</dcterms:modified>
</cp:coreProperties>
</file>