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업무폴더\1. 산업안전보건관리계획\2026년\지방공공기관 안전보건에 관한 계획 등 수립 현황 제출 협조\계획\"/>
    </mc:Choice>
  </mc:AlternateContent>
  <bookViews>
    <workbookView xWindow="0" yWindow="0" windowWidth="15000" windowHeight="10500" firstSheet="2" activeTab="2"/>
  </bookViews>
  <sheets>
    <sheet name="Sheet2" sheetId="9" state="hidden" r:id="rId1"/>
    <sheet name="로로우" sheetId="8" state="hidden" r:id="rId2"/>
    <sheet name="1. 2025년도 재난안전관리 예산집행 실적표" sheetId="6" r:id="rId3"/>
    <sheet name="2. 2025년도 재난안전관리 예산 로우데이터" sheetId="2" r:id="rId4"/>
    <sheet name="4. 2024년도 재난안전관리 예산 로우데이터" sheetId="3" state="hidden" r:id="rId5"/>
    <sheet name=" (참고) 예산별 범례" sheetId="7" r:id="rId6"/>
  </sheets>
  <definedNames>
    <definedName name="_xlnm._FilterDatabase" localSheetId="3" hidden="1">'2. 2025년도 재난안전관리 예산 로우데이터'!$B$5:$AA$346</definedName>
    <definedName name="_xlnm._FilterDatabase" localSheetId="4" hidden="1">'4. 2024년도 재난안전관리 예산 로우데이터'!$B$7:$AB$387</definedName>
    <definedName name="_xlnm._FilterDatabase" localSheetId="1" hidden="1">로로우!$B$1:$AF$345</definedName>
    <definedName name="_xlnm.Print_Area" localSheetId="2">'1. 2025년도 재난안전관리 예산집행 실적표'!$A$1:$I$29</definedName>
    <definedName name="_xlnm.Print_Area" localSheetId="3">'2. 2025년도 재난안전관리 예산 로우데이터'!$A$1:$AA$347</definedName>
    <definedName name="_xlnm.Print_Area" localSheetId="1">로로우!$A$1:$Y$346</definedName>
  </definedNames>
  <calcPr calcId="162913"/>
  <pivotCaches>
    <pivotCache cacheId="0" r:id="rId7"/>
  </pivotCaches>
</workbook>
</file>

<file path=xl/calcChain.xml><?xml version="1.0" encoding="utf-8"?>
<calcChain xmlns="http://schemas.openxmlformats.org/spreadsheetml/2006/main">
  <c r="H25" i="6" l="1"/>
  <c r="H28" i="6"/>
  <c r="H27" i="6"/>
  <c r="U7" i="3" l="1"/>
  <c r="V7" i="3"/>
  <c r="M8" i="3"/>
  <c r="P8" i="3"/>
  <c r="W8" i="3"/>
  <c r="X8" i="3" s="1"/>
  <c r="M9" i="3"/>
  <c r="P9" i="3"/>
  <c r="W9" i="3"/>
  <c r="Y9" i="3" s="1"/>
  <c r="X9" i="3"/>
  <c r="M10" i="3"/>
  <c r="P10" i="3"/>
  <c r="W10" i="3"/>
  <c r="X10" i="3"/>
  <c r="M11" i="3"/>
  <c r="P11" i="3"/>
  <c r="W11" i="3"/>
  <c r="M12" i="3"/>
  <c r="P12" i="3"/>
  <c r="W12" i="3"/>
  <c r="X12" i="3" s="1"/>
  <c r="M13" i="3"/>
  <c r="P13" i="3"/>
  <c r="W13" i="3"/>
  <c r="X13" i="3"/>
  <c r="M14" i="3"/>
  <c r="P14" i="3"/>
  <c r="W14" i="3"/>
  <c r="M15" i="3"/>
  <c r="P15" i="3"/>
  <c r="W15" i="3"/>
  <c r="M16" i="3"/>
  <c r="P16" i="3"/>
  <c r="W16" i="3"/>
  <c r="X16" i="3" s="1"/>
  <c r="Y16" i="3" s="1"/>
  <c r="M17" i="3"/>
  <c r="P17" i="3"/>
  <c r="W17" i="3"/>
  <c r="X17" i="3"/>
  <c r="M18" i="3"/>
  <c r="P18" i="3"/>
  <c r="W18" i="3"/>
  <c r="X18" i="3"/>
  <c r="M19" i="3"/>
  <c r="P19" i="3"/>
  <c r="W19" i="3"/>
  <c r="M20" i="3"/>
  <c r="P20" i="3"/>
  <c r="W20" i="3"/>
  <c r="X20" i="3" s="1"/>
  <c r="Y20" i="3" s="1"/>
  <c r="M21" i="3"/>
  <c r="P21" i="3"/>
  <c r="W21" i="3"/>
  <c r="X21" i="3"/>
  <c r="M22" i="3"/>
  <c r="P22" i="3"/>
  <c r="W22" i="3"/>
  <c r="X22" i="3"/>
  <c r="Y22" i="3"/>
  <c r="M23" i="3"/>
  <c r="P23" i="3"/>
  <c r="W23" i="3"/>
  <c r="Y23" i="3" s="1"/>
  <c r="X23" i="3"/>
  <c r="M24" i="3"/>
  <c r="P24" i="3"/>
  <c r="W24" i="3"/>
  <c r="M25" i="3"/>
  <c r="P25" i="3"/>
  <c r="W25" i="3"/>
  <c r="Y25" i="3" s="1"/>
  <c r="X25" i="3"/>
  <c r="M26" i="3"/>
  <c r="P26" i="3"/>
  <c r="W26" i="3"/>
  <c r="M27" i="3"/>
  <c r="P27" i="3"/>
  <c r="U27" i="3"/>
  <c r="V27" i="3"/>
  <c r="M28" i="3"/>
  <c r="P28" i="3"/>
  <c r="W28" i="3"/>
  <c r="W27" i="3" s="1"/>
  <c r="X28" i="3"/>
  <c r="Y28" i="3"/>
  <c r="M29" i="3"/>
  <c r="P29" i="3"/>
  <c r="W29" i="3"/>
  <c r="Y29" i="3" s="1"/>
  <c r="X29" i="3"/>
  <c r="M30" i="3"/>
  <c r="P30" i="3"/>
  <c r="W30" i="3"/>
  <c r="X30" i="3" s="1"/>
  <c r="M31" i="3"/>
  <c r="P31" i="3"/>
  <c r="W31" i="3"/>
  <c r="X31" i="3" s="1"/>
  <c r="M32" i="3"/>
  <c r="P32" i="3"/>
  <c r="W32" i="3"/>
  <c r="X32" i="3" s="1"/>
  <c r="M33" i="3"/>
  <c r="P33" i="3"/>
  <c r="W33" i="3"/>
  <c r="X33" i="3"/>
  <c r="M34" i="3"/>
  <c r="P34" i="3"/>
  <c r="W34" i="3"/>
  <c r="X34" i="3"/>
  <c r="Y34" i="3"/>
  <c r="M35" i="3"/>
  <c r="P35" i="3"/>
  <c r="W35" i="3"/>
  <c r="X35" i="3"/>
  <c r="Y35" i="3"/>
  <c r="M36" i="3"/>
  <c r="P36" i="3"/>
  <c r="W36" i="3"/>
  <c r="X36" i="3"/>
  <c r="M37" i="3"/>
  <c r="P37" i="3"/>
  <c r="W37" i="3"/>
  <c r="M38" i="3"/>
  <c r="P38" i="3"/>
  <c r="W38" i="3"/>
  <c r="X38" i="3"/>
  <c r="M39" i="3"/>
  <c r="P39" i="3"/>
  <c r="W39" i="3"/>
  <c r="X39" i="3"/>
  <c r="Y39" i="3"/>
  <c r="M40" i="3"/>
  <c r="P40" i="3"/>
  <c r="W40" i="3"/>
  <c r="X40" i="3"/>
  <c r="M41" i="3"/>
  <c r="P41" i="3"/>
  <c r="W41" i="3"/>
  <c r="X41" i="3"/>
  <c r="M42" i="3"/>
  <c r="P42" i="3"/>
  <c r="W42" i="3"/>
  <c r="M43" i="3"/>
  <c r="P43" i="3"/>
  <c r="W43" i="3"/>
  <c r="X43" i="3"/>
  <c r="M44" i="3"/>
  <c r="P44" i="3"/>
  <c r="W44" i="3"/>
  <c r="X44" i="3"/>
  <c r="Y44" i="3"/>
  <c r="M45" i="3"/>
  <c r="P45" i="3"/>
  <c r="W45" i="3"/>
  <c r="X45" i="3"/>
  <c r="Y45" i="3" s="1"/>
  <c r="M46" i="3"/>
  <c r="P46" i="3"/>
  <c r="W46" i="3"/>
  <c r="X46" i="3" s="1"/>
  <c r="M47" i="3"/>
  <c r="P47" i="3"/>
  <c r="W47" i="3"/>
  <c r="X47" i="3" s="1"/>
  <c r="M48" i="3"/>
  <c r="P48" i="3"/>
  <c r="W48" i="3"/>
  <c r="X48" i="3" s="1"/>
  <c r="M49" i="3"/>
  <c r="P49" i="3"/>
  <c r="U49" i="3"/>
  <c r="M50" i="3"/>
  <c r="P50" i="3"/>
  <c r="W50" i="3"/>
  <c r="M51" i="3"/>
  <c r="P51" i="3"/>
  <c r="W51" i="3"/>
  <c r="X51" i="3"/>
  <c r="Y51" i="3" s="1"/>
  <c r="M52" i="3"/>
  <c r="P52" i="3"/>
  <c r="W52" i="3"/>
  <c r="M53" i="3"/>
  <c r="P53" i="3"/>
  <c r="W53" i="3"/>
  <c r="X53" i="3" s="1"/>
  <c r="M54" i="3"/>
  <c r="P54" i="3"/>
  <c r="W54" i="3"/>
  <c r="X54" i="3" s="1"/>
  <c r="M55" i="3"/>
  <c r="P55" i="3"/>
  <c r="W55" i="3"/>
  <c r="M56" i="3"/>
  <c r="P56" i="3"/>
  <c r="W56" i="3"/>
  <c r="X56" i="3" s="1"/>
  <c r="M57" i="3"/>
  <c r="P57" i="3"/>
  <c r="W57" i="3"/>
  <c r="X57" i="3"/>
  <c r="Y57" i="3"/>
  <c r="M58" i="3"/>
  <c r="P58" i="3"/>
  <c r="W58" i="3"/>
  <c r="X58" i="3"/>
  <c r="M59" i="3"/>
  <c r="P59" i="3"/>
  <c r="W59" i="3"/>
  <c r="X59" i="3"/>
  <c r="M60" i="3"/>
  <c r="P60" i="3"/>
  <c r="W60" i="3"/>
  <c r="M61" i="3"/>
  <c r="P61" i="3"/>
  <c r="W61" i="3"/>
  <c r="X61" i="3"/>
  <c r="Y61" i="3"/>
  <c r="M62" i="3"/>
  <c r="P62" i="3"/>
  <c r="W62" i="3"/>
  <c r="Y62" i="3"/>
  <c r="X62" i="3"/>
  <c r="M63" i="3"/>
  <c r="P63" i="3"/>
  <c r="W63" i="3"/>
  <c r="X63" i="3" s="1"/>
  <c r="M64" i="3"/>
  <c r="P64" i="3"/>
  <c r="W64" i="3"/>
  <c r="X64" i="3" s="1"/>
  <c r="M65" i="3"/>
  <c r="P65" i="3"/>
  <c r="W65" i="3"/>
  <c r="M66" i="3"/>
  <c r="P66" i="3"/>
  <c r="W66" i="3"/>
  <c r="X66" i="3" s="1"/>
  <c r="M67" i="3"/>
  <c r="P67" i="3"/>
  <c r="W67" i="3"/>
  <c r="Y67" i="3" s="1"/>
  <c r="X67" i="3"/>
  <c r="M68" i="3"/>
  <c r="P68" i="3"/>
  <c r="W68" i="3"/>
  <c r="X68" i="3"/>
  <c r="M69" i="3"/>
  <c r="P69" i="3"/>
  <c r="W69" i="3"/>
  <c r="X69" i="3"/>
  <c r="M70" i="3"/>
  <c r="P70" i="3"/>
  <c r="W70" i="3"/>
  <c r="X70" i="3"/>
  <c r="M71" i="3"/>
  <c r="P71" i="3"/>
  <c r="W71" i="3"/>
  <c r="X71" i="3"/>
  <c r="M72" i="3"/>
  <c r="P72" i="3"/>
  <c r="W72" i="3"/>
  <c r="M73" i="3"/>
  <c r="P73" i="3"/>
  <c r="W73" i="3"/>
  <c r="X73" i="3" s="1"/>
  <c r="Y73" i="3" s="1"/>
  <c r="M74" i="3"/>
  <c r="P74" i="3"/>
  <c r="W74" i="3"/>
  <c r="X74" i="3"/>
  <c r="M75" i="3"/>
  <c r="P75" i="3"/>
  <c r="W75" i="3"/>
  <c r="X75" i="3"/>
  <c r="M76" i="3"/>
  <c r="P76" i="3"/>
  <c r="W76" i="3"/>
  <c r="X76" i="3"/>
  <c r="M77" i="3"/>
  <c r="P77" i="3"/>
  <c r="W77" i="3"/>
  <c r="M78" i="3"/>
  <c r="P78" i="3"/>
  <c r="W78" i="3"/>
  <c r="X78" i="3" s="1"/>
  <c r="Y78" i="3" s="1"/>
  <c r="M79" i="3"/>
  <c r="P79" i="3"/>
  <c r="W79" i="3"/>
  <c r="X79" i="3"/>
  <c r="M80" i="3"/>
  <c r="P80" i="3"/>
  <c r="W80" i="3"/>
  <c r="X80" i="3"/>
  <c r="Y80" i="3" s="1"/>
  <c r="M81" i="3"/>
  <c r="P81" i="3"/>
  <c r="W81" i="3"/>
  <c r="X81" i="3"/>
  <c r="Y81" i="3" s="1"/>
  <c r="M82" i="3"/>
  <c r="P82" i="3"/>
  <c r="W82" i="3"/>
  <c r="M83" i="3"/>
  <c r="P83" i="3"/>
  <c r="W83" i="3"/>
  <c r="X83" i="3"/>
  <c r="Y83" i="3" s="1"/>
  <c r="M84" i="3"/>
  <c r="P84" i="3"/>
  <c r="W84" i="3"/>
  <c r="X84" i="3" s="1"/>
  <c r="M85" i="3"/>
  <c r="P85" i="3"/>
  <c r="W85" i="3"/>
  <c r="X85" i="3" s="1"/>
  <c r="Y85" i="3" s="1"/>
  <c r="M86" i="3"/>
  <c r="P86" i="3"/>
  <c r="W86" i="3"/>
  <c r="X86" i="3"/>
  <c r="M87" i="3"/>
  <c r="P87" i="3"/>
  <c r="W87" i="3"/>
  <c r="M88" i="3"/>
  <c r="P88" i="3"/>
  <c r="W88" i="3"/>
  <c r="X88" i="3" s="1"/>
  <c r="M89" i="3"/>
  <c r="P89" i="3"/>
  <c r="W89" i="3"/>
  <c r="X89" i="3"/>
  <c r="M90" i="3"/>
  <c r="P90" i="3"/>
  <c r="W90" i="3"/>
  <c r="X90" i="3"/>
  <c r="Y90" i="3"/>
  <c r="M91" i="3"/>
  <c r="P91" i="3"/>
  <c r="W91" i="3"/>
  <c r="X91" i="3" s="1"/>
  <c r="M92" i="3"/>
  <c r="P92" i="3"/>
  <c r="W92" i="3"/>
  <c r="M93" i="3"/>
  <c r="P93" i="3"/>
  <c r="W93" i="3"/>
  <c r="X93" i="3"/>
  <c r="Y93" i="3" s="1"/>
  <c r="M94" i="3"/>
  <c r="P94" i="3"/>
  <c r="W94" i="3"/>
  <c r="X94" i="3"/>
  <c r="Y94" i="3" s="1"/>
  <c r="M95" i="3"/>
  <c r="P95" i="3"/>
  <c r="W95" i="3"/>
  <c r="X95" i="3"/>
  <c r="M96" i="3"/>
  <c r="P96" i="3"/>
  <c r="W96" i="3"/>
  <c r="X96" i="3" s="1"/>
  <c r="M97" i="3"/>
  <c r="P97" i="3"/>
  <c r="W97" i="3"/>
  <c r="Y97" i="3" s="1"/>
  <c r="X97" i="3"/>
  <c r="M98" i="3"/>
  <c r="P98" i="3"/>
  <c r="W98" i="3"/>
  <c r="X98" i="3" s="1"/>
  <c r="Y98" i="3" s="1"/>
  <c r="M99" i="3"/>
  <c r="P99" i="3"/>
  <c r="W99" i="3"/>
  <c r="M100" i="3"/>
  <c r="P100" i="3"/>
  <c r="W100" i="3"/>
  <c r="X100" i="3" s="1"/>
  <c r="Y100" i="3" s="1"/>
  <c r="M101" i="3"/>
  <c r="P101" i="3"/>
  <c r="W101" i="3"/>
  <c r="M102" i="3"/>
  <c r="P102" i="3"/>
  <c r="W102" i="3"/>
  <c r="X102" i="3" s="1"/>
  <c r="M103" i="3"/>
  <c r="P103" i="3"/>
  <c r="W103" i="3"/>
  <c r="X103" i="3" s="1"/>
  <c r="M104" i="3"/>
  <c r="P104" i="3"/>
  <c r="W104" i="3"/>
  <c r="M105" i="3"/>
  <c r="P105" i="3"/>
  <c r="W105" i="3"/>
  <c r="M106" i="3"/>
  <c r="P106" i="3"/>
  <c r="W106" i="3"/>
  <c r="X106" i="3" s="1"/>
  <c r="M107" i="3"/>
  <c r="P107" i="3"/>
  <c r="W107" i="3"/>
  <c r="X107" i="3" s="1"/>
  <c r="M108" i="3"/>
  <c r="P108" i="3"/>
  <c r="W108" i="3"/>
  <c r="X108" i="3" s="1"/>
  <c r="M109" i="3"/>
  <c r="P109" i="3"/>
  <c r="W109" i="3"/>
  <c r="M110" i="3"/>
  <c r="P110" i="3"/>
  <c r="W110" i="3"/>
  <c r="X110" i="3" s="1"/>
  <c r="M111" i="3"/>
  <c r="P111" i="3"/>
  <c r="W111" i="3"/>
  <c r="X111" i="3" s="1"/>
  <c r="M112" i="3"/>
  <c r="P112" i="3"/>
  <c r="W112" i="3"/>
  <c r="X112" i="3" s="1"/>
  <c r="Y112" i="3" s="1"/>
  <c r="M113" i="3"/>
  <c r="P113" i="3"/>
  <c r="W113" i="3"/>
  <c r="X113" i="3"/>
  <c r="Y113" i="3"/>
  <c r="M114" i="3"/>
  <c r="P114" i="3"/>
  <c r="W114" i="3"/>
  <c r="M115" i="3"/>
  <c r="P115" i="3"/>
  <c r="W115" i="3"/>
  <c r="X115" i="3"/>
  <c r="Y115" i="3" s="1"/>
  <c r="M116" i="3"/>
  <c r="P116" i="3"/>
  <c r="W116" i="3"/>
  <c r="X116" i="3" s="1"/>
  <c r="M117" i="3"/>
  <c r="P117" i="3"/>
  <c r="W117" i="3"/>
  <c r="M118" i="3"/>
  <c r="P118" i="3"/>
  <c r="W118" i="3"/>
  <c r="X118" i="3"/>
  <c r="M119" i="3"/>
  <c r="P119" i="3"/>
  <c r="W119" i="3"/>
  <c r="M120" i="3"/>
  <c r="P120" i="3"/>
  <c r="W120" i="3"/>
  <c r="X120" i="3" s="1"/>
  <c r="Y120" i="3" s="1"/>
  <c r="M121" i="3"/>
  <c r="P121" i="3"/>
  <c r="W121" i="3"/>
  <c r="X121" i="3"/>
  <c r="Y121" i="3"/>
  <c r="M122" i="3"/>
  <c r="P122" i="3"/>
  <c r="W122" i="3"/>
  <c r="X122" i="3" s="1"/>
  <c r="M123" i="3"/>
  <c r="P123" i="3"/>
  <c r="W123" i="3"/>
  <c r="X123" i="3" s="1"/>
  <c r="M124" i="3"/>
  <c r="P124" i="3"/>
  <c r="W124" i="3"/>
  <c r="M125" i="3"/>
  <c r="P125" i="3"/>
  <c r="W125" i="3"/>
  <c r="Y125" i="3" s="1"/>
  <c r="X125" i="3"/>
  <c r="M126" i="3"/>
  <c r="P126" i="3"/>
  <c r="W126" i="3"/>
  <c r="X126" i="3" s="1"/>
  <c r="M127" i="3"/>
  <c r="P127" i="3"/>
  <c r="W127" i="3"/>
  <c r="X127" i="3" s="1"/>
  <c r="M128" i="3"/>
  <c r="P128" i="3"/>
  <c r="W128" i="3"/>
  <c r="X128" i="3" s="1"/>
  <c r="M129" i="3"/>
  <c r="P129" i="3"/>
  <c r="W129" i="3"/>
  <c r="X129" i="3" s="1"/>
  <c r="M130" i="3"/>
  <c r="P130" i="3"/>
  <c r="V130" i="3"/>
  <c r="W130" i="3" s="1"/>
  <c r="X130" i="3" s="1"/>
  <c r="M131" i="3"/>
  <c r="P131" i="3"/>
  <c r="W131" i="3"/>
  <c r="X131" i="3"/>
  <c r="Y131" i="3" s="1"/>
  <c r="M132" i="3"/>
  <c r="P132" i="3"/>
  <c r="W132" i="3"/>
  <c r="Y132" i="3" s="1"/>
  <c r="X132" i="3"/>
  <c r="M133" i="3"/>
  <c r="P133" i="3"/>
  <c r="W133" i="3"/>
  <c r="X133" i="3" s="1"/>
  <c r="M134" i="3"/>
  <c r="P134" i="3"/>
  <c r="W134" i="3"/>
  <c r="M135" i="3"/>
  <c r="P135" i="3"/>
  <c r="W135" i="3"/>
  <c r="X135" i="3" s="1"/>
  <c r="M136" i="3"/>
  <c r="P136" i="3"/>
  <c r="W136" i="3"/>
  <c r="X136" i="3" s="1"/>
  <c r="M137" i="3"/>
  <c r="P137" i="3"/>
  <c r="W137" i="3"/>
  <c r="X137" i="3" s="1"/>
  <c r="M138" i="3"/>
  <c r="P138" i="3"/>
  <c r="W138" i="3"/>
  <c r="X138" i="3" s="1"/>
  <c r="M139" i="3"/>
  <c r="P139" i="3"/>
  <c r="W139" i="3"/>
  <c r="M140" i="3"/>
  <c r="P140" i="3"/>
  <c r="W140" i="3"/>
  <c r="X140" i="3" s="1"/>
  <c r="M141" i="3"/>
  <c r="P141" i="3"/>
  <c r="W141" i="3"/>
  <c r="X141" i="3" s="1"/>
  <c r="Y141" i="3" s="1"/>
  <c r="M142" i="3"/>
  <c r="P142" i="3"/>
  <c r="W142" i="3"/>
  <c r="X142" i="3"/>
  <c r="Y142" i="3" s="1"/>
  <c r="M143" i="3"/>
  <c r="P143" i="3"/>
  <c r="W143" i="3"/>
  <c r="X143" i="3"/>
  <c r="M144" i="3"/>
  <c r="P144" i="3"/>
  <c r="W144" i="3"/>
  <c r="X144" i="3" s="1"/>
  <c r="M145" i="3"/>
  <c r="P145" i="3"/>
  <c r="W145" i="3"/>
  <c r="Y145" i="3" s="1"/>
  <c r="X145" i="3"/>
  <c r="M146" i="3"/>
  <c r="P146" i="3"/>
  <c r="W146" i="3"/>
  <c r="X146" i="3" s="1"/>
  <c r="M147" i="3"/>
  <c r="P147" i="3"/>
  <c r="W147" i="3"/>
  <c r="X147" i="3" s="1"/>
  <c r="M148" i="3"/>
  <c r="P148" i="3"/>
  <c r="U148" i="3"/>
  <c r="V148" i="3"/>
  <c r="M149" i="3"/>
  <c r="P149" i="3"/>
  <c r="W149" i="3"/>
  <c r="X149" i="3" s="1"/>
  <c r="Y149" i="3" s="1"/>
  <c r="M150" i="3"/>
  <c r="P150" i="3"/>
  <c r="W150" i="3"/>
  <c r="X150" i="3"/>
  <c r="M151" i="3"/>
  <c r="P151" i="3"/>
  <c r="W151" i="3"/>
  <c r="X151" i="3"/>
  <c r="Y151" i="3" s="1"/>
  <c r="M152" i="3"/>
  <c r="P152" i="3"/>
  <c r="W152" i="3"/>
  <c r="Y152" i="3" s="1"/>
  <c r="X152" i="3"/>
  <c r="M153" i="3"/>
  <c r="P153" i="3"/>
  <c r="W153" i="3"/>
  <c r="X153" i="3" s="1"/>
  <c r="M154" i="3"/>
  <c r="P154" i="3"/>
  <c r="W154" i="3"/>
  <c r="X154" i="3" s="1"/>
  <c r="M155" i="3"/>
  <c r="P155" i="3"/>
  <c r="W155" i="3"/>
  <c r="X155" i="3" s="1"/>
  <c r="M156" i="3"/>
  <c r="P156" i="3"/>
  <c r="W156" i="3"/>
  <c r="X156" i="3" s="1"/>
  <c r="M157" i="3"/>
  <c r="P157" i="3"/>
  <c r="W157" i="3"/>
  <c r="X157" i="3" s="1"/>
  <c r="Y157" i="3" s="1"/>
  <c r="M158" i="3"/>
  <c r="P158" i="3"/>
  <c r="W158" i="3"/>
  <c r="X158" i="3"/>
  <c r="Y158" i="3" s="1"/>
  <c r="M159" i="3"/>
  <c r="P159" i="3"/>
  <c r="W159" i="3"/>
  <c r="X159" i="3"/>
  <c r="M160" i="3"/>
  <c r="P160" i="3"/>
  <c r="W160" i="3"/>
  <c r="X160" i="3" s="1"/>
  <c r="M161" i="3"/>
  <c r="P161" i="3"/>
  <c r="W161" i="3"/>
  <c r="X161" i="3"/>
  <c r="M162" i="3"/>
  <c r="P162" i="3"/>
  <c r="W162" i="3"/>
  <c r="M163" i="3"/>
  <c r="P163" i="3"/>
  <c r="W163" i="3"/>
  <c r="X163" i="3"/>
  <c r="M164" i="3"/>
  <c r="P164" i="3"/>
  <c r="W164" i="3"/>
  <c r="X164" i="3"/>
  <c r="M165" i="3"/>
  <c r="P165" i="3"/>
  <c r="W165" i="3"/>
  <c r="X165" i="3"/>
  <c r="Y165" i="3"/>
  <c r="M166" i="3"/>
  <c r="P166" i="3"/>
  <c r="W166" i="3"/>
  <c r="X166" i="3" s="1"/>
  <c r="M167" i="3"/>
  <c r="P167" i="3"/>
  <c r="W167" i="3"/>
  <c r="M168" i="3"/>
  <c r="P168" i="3"/>
  <c r="W168" i="3"/>
  <c r="X168" i="3"/>
  <c r="Y168" i="3" s="1"/>
  <c r="M169" i="3"/>
  <c r="P169" i="3"/>
  <c r="W169" i="3"/>
  <c r="X169" i="3"/>
  <c r="Y169" i="3" s="1"/>
  <c r="M170" i="3"/>
  <c r="P170" i="3"/>
  <c r="W170" i="3"/>
  <c r="Y170" i="3" s="1"/>
  <c r="X170" i="3"/>
  <c r="M171" i="3"/>
  <c r="P171" i="3"/>
  <c r="W171" i="3"/>
  <c r="X171" i="3" s="1"/>
  <c r="M172" i="3"/>
  <c r="P172" i="3"/>
  <c r="W172" i="3"/>
  <c r="X172" i="3" s="1"/>
  <c r="M173" i="3"/>
  <c r="P173" i="3"/>
  <c r="W173" i="3"/>
  <c r="X173" i="3" s="1"/>
  <c r="Y173" i="3" s="1"/>
  <c r="M174" i="3"/>
  <c r="P174" i="3"/>
  <c r="W174" i="3"/>
  <c r="X174" i="3"/>
  <c r="M175" i="3"/>
  <c r="P175" i="3"/>
  <c r="U175" i="3"/>
  <c r="V175" i="3"/>
  <c r="M176" i="3"/>
  <c r="P176" i="3"/>
  <c r="W176" i="3"/>
  <c r="X176" i="3"/>
  <c r="Y176" i="3"/>
  <c r="M177" i="3"/>
  <c r="P177" i="3"/>
  <c r="W177" i="3"/>
  <c r="X177" i="3" s="1"/>
  <c r="M178" i="3"/>
  <c r="P178" i="3"/>
  <c r="W178" i="3"/>
  <c r="X178" i="3"/>
  <c r="M179" i="3"/>
  <c r="P179" i="3"/>
  <c r="W179" i="3"/>
  <c r="M180" i="3"/>
  <c r="P180" i="3"/>
  <c r="W180" i="3"/>
  <c r="X180" i="3" s="1"/>
  <c r="M181" i="3"/>
  <c r="P181" i="3"/>
  <c r="W181" i="3"/>
  <c r="Y181" i="3" s="1"/>
  <c r="X181" i="3"/>
  <c r="M182" i="3"/>
  <c r="P182" i="3"/>
  <c r="W182" i="3"/>
  <c r="X182" i="3"/>
  <c r="Y182" i="3"/>
  <c r="M183" i="3"/>
  <c r="P183" i="3"/>
  <c r="W183" i="3"/>
  <c r="X183" i="3"/>
  <c r="M184" i="3"/>
  <c r="P184" i="3"/>
  <c r="W184" i="3"/>
  <c r="Y184" i="3" s="1"/>
  <c r="X184" i="3"/>
  <c r="M185" i="3"/>
  <c r="P185" i="3"/>
  <c r="W185" i="3"/>
  <c r="Y185" i="3" s="1"/>
  <c r="X185" i="3"/>
  <c r="M186" i="3"/>
  <c r="P186" i="3"/>
  <c r="W186" i="3"/>
  <c r="X186" i="3" s="1"/>
  <c r="Y186" i="3" s="1"/>
  <c r="M187" i="3"/>
  <c r="P187" i="3"/>
  <c r="W187" i="3"/>
  <c r="X187" i="3"/>
  <c r="M188" i="3"/>
  <c r="P188" i="3"/>
  <c r="W188" i="3"/>
  <c r="X188" i="3" s="1"/>
  <c r="M189" i="3"/>
  <c r="P189" i="3"/>
  <c r="W189" i="3"/>
  <c r="X189" i="3"/>
  <c r="M190" i="3"/>
  <c r="P190" i="3"/>
  <c r="W190" i="3"/>
  <c r="Y190" i="3" s="1"/>
  <c r="X190" i="3"/>
  <c r="M191" i="3"/>
  <c r="P191" i="3"/>
  <c r="W191" i="3"/>
  <c r="Y191" i="3" s="1"/>
  <c r="X191" i="3"/>
  <c r="M192" i="3"/>
  <c r="P192" i="3"/>
  <c r="W192" i="3"/>
  <c r="X192" i="3"/>
  <c r="M193" i="3"/>
  <c r="P193" i="3"/>
  <c r="W193" i="3"/>
  <c r="M194" i="3"/>
  <c r="P194" i="3"/>
  <c r="W194" i="3"/>
  <c r="X194" i="3"/>
  <c r="M195" i="3"/>
  <c r="P195" i="3"/>
  <c r="W195" i="3"/>
  <c r="M196" i="3"/>
  <c r="P196" i="3"/>
  <c r="W196" i="3"/>
  <c r="X196" i="3"/>
  <c r="M197" i="3"/>
  <c r="P197" i="3"/>
  <c r="W197" i="3"/>
  <c r="M198" i="3"/>
  <c r="P198" i="3"/>
  <c r="W198" i="3"/>
  <c r="Y198" i="3" s="1"/>
  <c r="X198" i="3"/>
  <c r="M199" i="3"/>
  <c r="P199" i="3"/>
  <c r="W199" i="3"/>
  <c r="X199" i="3" s="1"/>
  <c r="M200" i="3"/>
  <c r="P200" i="3"/>
  <c r="W200" i="3"/>
  <c r="M201" i="3"/>
  <c r="P201" i="3"/>
  <c r="W201" i="3"/>
  <c r="Y201" i="3" s="1"/>
  <c r="X201" i="3"/>
  <c r="M202" i="3"/>
  <c r="P202" i="3"/>
  <c r="W202" i="3"/>
  <c r="X202" i="3" s="1"/>
  <c r="M203" i="3"/>
  <c r="P203" i="3"/>
  <c r="W203" i="3"/>
  <c r="X203" i="3" s="1"/>
  <c r="Y203" i="3" s="1"/>
  <c r="M204" i="3"/>
  <c r="P204" i="3"/>
  <c r="W204" i="3"/>
  <c r="X204" i="3"/>
  <c r="M205" i="3"/>
  <c r="P205" i="3"/>
  <c r="W205" i="3"/>
  <c r="X205" i="3"/>
  <c r="M206" i="3"/>
  <c r="P206" i="3"/>
  <c r="W206" i="3"/>
  <c r="Y206" i="3" s="1"/>
  <c r="X206" i="3"/>
  <c r="M207" i="3"/>
  <c r="P207" i="3"/>
  <c r="W207" i="3"/>
  <c r="Y207" i="3"/>
  <c r="X207" i="3"/>
  <c r="M208" i="3"/>
  <c r="P208" i="3"/>
  <c r="W208" i="3"/>
  <c r="Y208" i="3" s="1"/>
  <c r="X208" i="3"/>
  <c r="M209" i="3"/>
  <c r="P209" i="3"/>
  <c r="W209" i="3"/>
  <c r="X209" i="3" s="1"/>
  <c r="M210" i="3"/>
  <c r="P210" i="3"/>
  <c r="W210" i="3"/>
  <c r="X210" i="3" s="1"/>
  <c r="M211" i="3"/>
  <c r="P211" i="3"/>
  <c r="W211" i="3"/>
  <c r="X211" i="3" s="1"/>
  <c r="Y211" i="3" s="1"/>
  <c r="M212" i="3"/>
  <c r="P212" i="3"/>
  <c r="W212" i="3"/>
  <c r="X212" i="3"/>
  <c r="M213" i="3"/>
  <c r="P213" i="3"/>
  <c r="W213" i="3"/>
  <c r="Y213" i="3" s="1"/>
  <c r="X213" i="3"/>
  <c r="M214" i="3"/>
  <c r="P214" i="3"/>
  <c r="W214" i="3"/>
  <c r="Y214" i="3" s="1"/>
  <c r="X214" i="3"/>
  <c r="M215" i="3"/>
  <c r="P215" i="3"/>
  <c r="W215" i="3"/>
  <c r="M216" i="3"/>
  <c r="P216" i="3"/>
  <c r="W216" i="3"/>
  <c r="Y216" i="3" s="1"/>
  <c r="X216" i="3"/>
  <c r="M217" i="3"/>
  <c r="P217" i="3"/>
  <c r="W217" i="3"/>
  <c r="X217" i="3"/>
  <c r="M218" i="3"/>
  <c r="P218" i="3"/>
  <c r="W218" i="3"/>
  <c r="M219" i="3"/>
  <c r="P219" i="3"/>
  <c r="W219" i="3"/>
  <c r="X219" i="3" s="1"/>
  <c r="M220" i="3"/>
  <c r="P220" i="3"/>
  <c r="W220" i="3"/>
  <c r="X220" i="3"/>
  <c r="M221" i="3"/>
  <c r="P221" i="3"/>
  <c r="W221" i="3"/>
  <c r="X221" i="3" s="1"/>
  <c r="M222" i="3"/>
  <c r="P222" i="3"/>
  <c r="W222" i="3"/>
  <c r="X222" i="3"/>
  <c r="Y222" i="3" s="1"/>
  <c r="M223" i="3"/>
  <c r="P223" i="3"/>
  <c r="V223" i="3"/>
  <c r="W223" i="3"/>
  <c r="X223" i="3" s="1"/>
  <c r="M224" i="3"/>
  <c r="P224" i="3"/>
  <c r="W224" i="3"/>
  <c r="M225" i="3"/>
  <c r="P225" i="3"/>
  <c r="W225" i="3"/>
  <c r="Y225" i="3" s="1"/>
  <c r="X225" i="3"/>
  <c r="M226" i="3"/>
  <c r="P226" i="3"/>
  <c r="W226" i="3"/>
  <c r="X226" i="3" s="1"/>
  <c r="Y226" i="3" s="1"/>
  <c r="M227" i="3"/>
  <c r="P227" i="3"/>
  <c r="W227" i="3"/>
  <c r="X227" i="3"/>
  <c r="Y227" i="3"/>
  <c r="M228" i="3"/>
  <c r="P228" i="3"/>
  <c r="W228" i="3"/>
  <c r="X228" i="3" s="1"/>
  <c r="M229" i="3"/>
  <c r="P229" i="3"/>
  <c r="W229" i="3"/>
  <c r="X229" i="3"/>
  <c r="M230" i="3"/>
  <c r="P230" i="3"/>
  <c r="W230" i="3"/>
  <c r="X230" i="3" s="1"/>
  <c r="M231" i="3"/>
  <c r="P231" i="3"/>
  <c r="W231" i="3"/>
  <c r="X231" i="3"/>
  <c r="M232" i="3"/>
  <c r="P232" i="3"/>
  <c r="W232" i="3"/>
  <c r="M233" i="3"/>
  <c r="P233" i="3"/>
  <c r="W233" i="3"/>
  <c r="X233" i="3"/>
  <c r="Y233" i="3"/>
  <c r="M234" i="3"/>
  <c r="P234" i="3"/>
  <c r="W234" i="3"/>
  <c r="X234" i="3" s="1"/>
  <c r="M235" i="3"/>
  <c r="P235" i="3"/>
  <c r="W235" i="3"/>
  <c r="M236" i="3"/>
  <c r="P236" i="3"/>
  <c r="W236" i="3"/>
  <c r="X236" i="3"/>
  <c r="M237" i="3"/>
  <c r="P237" i="3"/>
  <c r="W237" i="3"/>
  <c r="M238" i="3"/>
  <c r="P238" i="3"/>
  <c r="W238" i="3"/>
  <c r="X238" i="3" s="1"/>
  <c r="M239" i="3"/>
  <c r="P239" i="3"/>
  <c r="W239" i="3"/>
  <c r="X239" i="3" s="1"/>
  <c r="M240" i="3"/>
  <c r="P240" i="3"/>
  <c r="W240" i="3"/>
  <c r="X240" i="3" s="1"/>
  <c r="Y240" i="3" s="1"/>
  <c r="M241" i="3"/>
  <c r="P241" i="3"/>
  <c r="W241" i="3"/>
  <c r="X241" i="3"/>
  <c r="Y241" i="3"/>
  <c r="M242" i="3"/>
  <c r="P242" i="3"/>
  <c r="W242" i="3"/>
  <c r="M243" i="3"/>
  <c r="P243" i="3"/>
  <c r="W243" i="3"/>
  <c r="M244" i="3"/>
  <c r="P244" i="3"/>
  <c r="W244" i="3"/>
  <c r="X244" i="3" s="1"/>
  <c r="Y244" i="3" s="1"/>
  <c r="M245" i="3"/>
  <c r="P245" i="3"/>
  <c r="W245" i="3"/>
  <c r="X245" i="3"/>
  <c r="Y245" i="3"/>
  <c r="M246" i="3"/>
  <c r="P246" i="3"/>
  <c r="W246" i="3"/>
  <c r="X246" i="3" s="1"/>
  <c r="M247" i="3"/>
  <c r="P247" i="3"/>
  <c r="W247" i="3"/>
  <c r="M248" i="3"/>
  <c r="P248" i="3"/>
  <c r="W248" i="3"/>
  <c r="Y248" i="3" s="1"/>
  <c r="X248" i="3"/>
  <c r="M249" i="3"/>
  <c r="P249" i="3"/>
  <c r="W249" i="3"/>
  <c r="X249" i="3"/>
  <c r="Y249" i="3" s="1"/>
  <c r="M250" i="3"/>
  <c r="P250" i="3"/>
  <c r="W250" i="3"/>
  <c r="Y250" i="3" s="1"/>
  <c r="X250" i="3"/>
  <c r="M251" i="3"/>
  <c r="P251" i="3"/>
  <c r="W251" i="3"/>
  <c r="X251" i="3" s="1"/>
  <c r="M252" i="3"/>
  <c r="P252" i="3"/>
  <c r="W252" i="3"/>
  <c r="M253" i="3"/>
  <c r="P253" i="3"/>
  <c r="W253" i="3"/>
  <c r="Y253" i="3" s="1"/>
  <c r="X253" i="3"/>
  <c r="M254" i="3"/>
  <c r="P254" i="3"/>
  <c r="W254" i="3"/>
  <c r="X254" i="3" s="1"/>
  <c r="M255" i="3"/>
  <c r="P255" i="3"/>
  <c r="W255" i="3"/>
  <c r="X255" i="3"/>
  <c r="M256" i="3"/>
  <c r="P256" i="3"/>
  <c r="W256" i="3"/>
  <c r="X256" i="3"/>
  <c r="M257" i="3"/>
  <c r="P257" i="3"/>
  <c r="W257" i="3"/>
  <c r="Y257" i="3" s="1"/>
  <c r="X257" i="3"/>
  <c r="M258" i="3"/>
  <c r="P258" i="3"/>
  <c r="W258" i="3"/>
  <c r="X258" i="3"/>
  <c r="Y258" i="3"/>
  <c r="M259" i="3"/>
  <c r="P259" i="3"/>
  <c r="W259" i="3"/>
  <c r="Y259" i="3" s="1"/>
  <c r="X259" i="3"/>
  <c r="M260" i="3"/>
  <c r="P260" i="3"/>
  <c r="W260" i="3"/>
  <c r="X260" i="3" s="1"/>
  <c r="M261" i="3"/>
  <c r="P261" i="3"/>
  <c r="W261" i="3"/>
  <c r="X261" i="3" s="1"/>
  <c r="M262" i="3"/>
  <c r="P262" i="3"/>
  <c r="W262" i="3"/>
  <c r="X262" i="3" s="1"/>
  <c r="M263" i="3"/>
  <c r="P263" i="3"/>
  <c r="W263" i="3"/>
  <c r="X263" i="3" s="1"/>
  <c r="M264" i="3"/>
  <c r="P264" i="3"/>
  <c r="W264" i="3"/>
  <c r="M265" i="3"/>
  <c r="P265" i="3"/>
  <c r="W265" i="3"/>
  <c r="X265" i="3"/>
  <c r="M266" i="3"/>
  <c r="P266" i="3"/>
  <c r="W266" i="3"/>
  <c r="X266" i="3" s="1"/>
  <c r="M267" i="3"/>
  <c r="P267" i="3"/>
  <c r="W267" i="3"/>
  <c r="X267" i="3"/>
  <c r="M268" i="3"/>
  <c r="P268" i="3"/>
  <c r="W268" i="3"/>
  <c r="X268" i="3" s="1"/>
  <c r="M269" i="3"/>
  <c r="P269" i="3"/>
  <c r="W269" i="3"/>
  <c r="M270" i="3"/>
  <c r="P270" i="3"/>
  <c r="W270" i="3"/>
  <c r="X270" i="3"/>
  <c r="Y270" i="3" s="1"/>
  <c r="M271" i="3"/>
  <c r="P271" i="3"/>
  <c r="W271" i="3"/>
  <c r="X271" i="3"/>
  <c r="M272" i="3"/>
  <c r="P272" i="3"/>
  <c r="W272" i="3"/>
  <c r="X272" i="3" s="1"/>
  <c r="M273" i="3"/>
  <c r="P273" i="3"/>
  <c r="W273" i="3"/>
  <c r="Y273" i="3" s="1"/>
  <c r="X273" i="3"/>
  <c r="M274" i="3"/>
  <c r="P274" i="3"/>
  <c r="W274" i="3"/>
  <c r="M275" i="3"/>
  <c r="P275" i="3"/>
  <c r="W275" i="3"/>
  <c r="Y275" i="3" s="1"/>
  <c r="X275" i="3"/>
  <c r="M276" i="3"/>
  <c r="P276" i="3"/>
  <c r="W276" i="3"/>
  <c r="X276" i="3"/>
  <c r="M277" i="3"/>
  <c r="P277" i="3"/>
  <c r="W277" i="3"/>
  <c r="X277" i="3" s="1"/>
  <c r="M278" i="3"/>
  <c r="P278" i="3"/>
  <c r="W278" i="3"/>
  <c r="M279" i="3"/>
  <c r="P279" i="3"/>
  <c r="W279" i="3"/>
  <c r="M280" i="3"/>
  <c r="P280" i="3"/>
  <c r="W280" i="3"/>
  <c r="X280" i="3" s="1"/>
  <c r="M281" i="3"/>
  <c r="P281" i="3"/>
  <c r="W281" i="3"/>
  <c r="X281" i="3" s="1"/>
  <c r="M282" i="3"/>
  <c r="P282" i="3"/>
  <c r="W282" i="3"/>
  <c r="X282" i="3" s="1"/>
  <c r="Y282" i="3" s="1"/>
  <c r="M283" i="3"/>
  <c r="P283" i="3"/>
  <c r="U283" i="3"/>
  <c r="M284" i="3"/>
  <c r="P284" i="3"/>
  <c r="W284" i="3"/>
  <c r="M285" i="3"/>
  <c r="P285" i="3"/>
  <c r="V285" i="3"/>
  <c r="W285" i="3" s="1"/>
  <c r="M286" i="3"/>
  <c r="P286" i="3"/>
  <c r="W286" i="3"/>
  <c r="M287" i="3"/>
  <c r="P287" i="3"/>
  <c r="W287" i="3"/>
  <c r="M288" i="3"/>
  <c r="P288" i="3"/>
  <c r="W288" i="3"/>
  <c r="M289" i="3"/>
  <c r="P289" i="3"/>
  <c r="W289" i="3"/>
  <c r="X289" i="3"/>
  <c r="M290" i="3"/>
  <c r="P290" i="3"/>
  <c r="W290" i="3"/>
  <c r="Y290" i="3" s="1"/>
  <c r="X290" i="3"/>
  <c r="M291" i="3"/>
  <c r="P291" i="3"/>
  <c r="W291" i="3"/>
  <c r="X291" i="3"/>
  <c r="M292" i="3"/>
  <c r="P292" i="3"/>
  <c r="W292" i="3"/>
  <c r="X292" i="3" s="1"/>
  <c r="M293" i="3"/>
  <c r="P293" i="3"/>
  <c r="W293" i="3"/>
  <c r="X293" i="3"/>
  <c r="Y293" i="3"/>
  <c r="M294" i="3"/>
  <c r="P294" i="3"/>
  <c r="W294" i="3"/>
  <c r="Y294" i="3" s="1"/>
  <c r="X294" i="3"/>
  <c r="M295" i="3"/>
  <c r="P295" i="3"/>
  <c r="W295" i="3"/>
  <c r="X295" i="3" s="1"/>
  <c r="Y295" i="3" s="1"/>
  <c r="M296" i="3"/>
  <c r="P296" i="3"/>
  <c r="W296" i="3"/>
  <c r="X296" i="3"/>
  <c r="Y296" i="3"/>
  <c r="M297" i="3"/>
  <c r="P297" i="3"/>
  <c r="W297" i="3"/>
  <c r="X297" i="3" s="1"/>
  <c r="M298" i="3"/>
  <c r="P298" i="3"/>
  <c r="W298" i="3"/>
  <c r="X298" i="3"/>
  <c r="M299" i="3"/>
  <c r="P299" i="3"/>
  <c r="W299" i="3"/>
  <c r="X299" i="3" s="1"/>
  <c r="M300" i="3"/>
  <c r="P300" i="3"/>
  <c r="W300" i="3"/>
  <c r="M301" i="3"/>
  <c r="P301" i="3"/>
  <c r="W301" i="3"/>
  <c r="Y301" i="3" s="1"/>
  <c r="X301" i="3"/>
  <c r="M302" i="3"/>
  <c r="P302" i="3"/>
  <c r="W302" i="3"/>
  <c r="X302" i="3"/>
  <c r="M303" i="3"/>
  <c r="P303" i="3"/>
  <c r="W303" i="3"/>
  <c r="X303" i="3" s="1"/>
  <c r="M304" i="3"/>
  <c r="P304" i="3"/>
  <c r="W304" i="3"/>
  <c r="X304" i="3"/>
  <c r="M305" i="3"/>
  <c r="P305" i="3"/>
  <c r="W305" i="3"/>
  <c r="M306" i="3"/>
  <c r="P306" i="3"/>
  <c r="W306" i="3"/>
  <c r="X306" i="3"/>
  <c r="Y306" i="3"/>
  <c r="M307" i="3"/>
  <c r="P307" i="3"/>
  <c r="W307" i="3"/>
  <c r="X307" i="3" s="1"/>
  <c r="M308" i="3"/>
  <c r="P308" i="3"/>
  <c r="W308" i="3"/>
  <c r="X308" i="3"/>
  <c r="Y308" i="3"/>
  <c r="M309" i="3"/>
  <c r="P309" i="3"/>
  <c r="W309" i="3"/>
  <c r="Y309" i="3" s="1"/>
  <c r="X309" i="3"/>
  <c r="M310" i="3"/>
  <c r="P310" i="3"/>
  <c r="W310" i="3"/>
  <c r="M311" i="3"/>
  <c r="P311" i="3"/>
  <c r="W311" i="3"/>
  <c r="Y311" i="3" s="1"/>
  <c r="X311" i="3"/>
  <c r="M312" i="3"/>
  <c r="P312" i="3"/>
  <c r="W312" i="3"/>
  <c r="X312" i="3" s="1"/>
  <c r="Y312" i="3" s="1"/>
  <c r="M313" i="3"/>
  <c r="P313" i="3"/>
  <c r="W313" i="3"/>
  <c r="X313" i="3"/>
  <c r="Y313" i="3"/>
  <c r="M314" i="3"/>
  <c r="P314" i="3"/>
  <c r="W314" i="3"/>
  <c r="M315" i="3"/>
  <c r="P315" i="3"/>
  <c r="W315" i="3"/>
  <c r="M316" i="3"/>
  <c r="P316" i="3"/>
  <c r="W316" i="3"/>
  <c r="X316" i="3" s="1"/>
  <c r="Y316" i="3" s="1"/>
  <c r="M317" i="3"/>
  <c r="P317" i="3"/>
  <c r="W317" i="3"/>
  <c r="X317" i="3"/>
  <c r="M318" i="3"/>
  <c r="P318" i="3"/>
  <c r="W318" i="3"/>
  <c r="Y318" i="3" s="1"/>
  <c r="X318" i="3"/>
  <c r="M319" i="3"/>
  <c r="P319" i="3"/>
  <c r="W319" i="3"/>
  <c r="M320" i="3"/>
  <c r="P320" i="3"/>
  <c r="W320" i="3"/>
  <c r="M321" i="3"/>
  <c r="P321" i="3"/>
  <c r="W321" i="3"/>
  <c r="X321" i="3" s="1"/>
  <c r="M322" i="3"/>
  <c r="P322" i="3"/>
  <c r="W322" i="3"/>
  <c r="X322" i="3" s="1"/>
  <c r="Y322" i="3"/>
  <c r="M323" i="3"/>
  <c r="P323" i="3"/>
  <c r="W323" i="3"/>
  <c r="X323" i="3"/>
  <c r="M324" i="3"/>
  <c r="P324" i="3"/>
  <c r="W324" i="3"/>
  <c r="X324" i="3"/>
  <c r="M325" i="3"/>
  <c r="P325" i="3"/>
  <c r="W325" i="3"/>
  <c r="X325" i="3"/>
  <c r="Y325" i="3"/>
  <c r="M326" i="3"/>
  <c r="P326" i="3"/>
  <c r="W326" i="3"/>
  <c r="M327" i="3"/>
  <c r="P327" i="3"/>
  <c r="W327" i="3"/>
  <c r="Y327" i="3" s="1"/>
  <c r="X327" i="3"/>
  <c r="M328" i="3"/>
  <c r="P328" i="3"/>
  <c r="W328" i="3"/>
  <c r="X328" i="3" s="1"/>
  <c r="M329" i="3"/>
  <c r="P329" i="3"/>
  <c r="W329" i="3"/>
  <c r="X329" i="3"/>
  <c r="M330" i="3"/>
  <c r="P330" i="3"/>
  <c r="W330" i="3"/>
  <c r="X330" i="3"/>
  <c r="M331" i="3"/>
  <c r="P331" i="3"/>
  <c r="W331" i="3"/>
  <c r="X331" i="3"/>
  <c r="M332" i="3"/>
  <c r="P332" i="3"/>
  <c r="W332" i="3"/>
  <c r="X332" i="3"/>
  <c r="Y332" i="3"/>
  <c r="M333" i="3"/>
  <c r="P333" i="3"/>
  <c r="W333" i="3"/>
  <c r="M334" i="3"/>
  <c r="P334" i="3"/>
  <c r="W334" i="3"/>
  <c r="X334" i="3"/>
  <c r="M335" i="3"/>
  <c r="P335" i="3"/>
  <c r="W335" i="3"/>
  <c r="X335" i="3"/>
  <c r="M336" i="3"/>
  <c r="P336" i="3"/>
  <c r="U336" i="3"/>
  <c r="V336" i="3"/>
  <c r="M337" i="3"/>
  <c r="P337" i="3"/>
  <c r="W337" i="3"/>
  <c r="X337" i="3"/>
  <c r="M338" i="3"/>
  <c r="P338" i="3"/>
  <c r="W338" i="3"/>
  <c r="Y338" i="3" s="1"/>
  <c r="X338" i="3"/>
  <c r="M339" i="3"/>
  <c r="P339" i="3"/>
  <c r="W339" i="3"/>
  <c r="X339" i="3" s="1"/>
  <c r="M340" i="3"/>
  <c r="P340" i="3"/>
  <c r="W340" i="3"/>
  <c r="X340" i="3"/>
  <c r="M341" i="3"/>
  <c r="P341" i="3"/>
  <c r="W341" i="3"/>
  <c r="X341" i="3"/>
  <c r="M342" i="3"/>
  <c r="P342" i="3"/>
  <c r="W342" i="3"/>
  <c r="Y342" i="3" s="1"/>
  <c r="X342" i="3"/>
  <c r="M343" i="3"/>
  <c r="P343" i="3"/>
  <c r="W343" i="3"/>
  <c r="X343" i="3"/>
  <c r="Y343" i="3"/>
  <c r="M344" i="3"/>
  <c r="P344" i="3"/>
  <c r="W344" i="3"/>
  <c r="Y344" i="3" s="1"/>
  <c r="X344" i="3"/>
  <c r="M345" i="3"/>
  <c r="P345" i="3"/>
  <c r="W345" i="3"/>
  <c r="M346" i="3"/>
  <c r="P346" i="3"/>
  <c r="W346" i="3"/>
  <c r="X346" i="3"/>
  <c r="M347" i="3"/>
  <c r="P347" i="3"/>
  <c r="W347" i="3"/>
  <c r="Y347" i="3" s="1"/>
  <c r="X347" i="3"/>
  <c r="M348" i="3"/>
  <c r="P348" i="3"/>
  <c r="W348" i="3"/>
  <c r="X348" i="3" s="1"/>
  <c r="M349" i="3"/>
  <c r="P349" i="3"/>
  <c r="W349" i="3"/>
  <c r="X349" i="3"/>
  <c r="M350" i="3"/>
  <c r="P350" i="3"/>
  <c r="W350" i="3"/>
  <c r="X350" i="3"/>
  <c r="Y350" i="3"/>
  <c r="M351" i="3"/>
  <c r="P351" i="3"/>
  <c r="W351" i="3"/>
  <c r="M352" i="3"/>
  <c r="P352" i="3"/>
  <c r="W352" i="3"/>
  <c r="X352" i="3"/>
  <c r="M353" i="3"/>
  <c r="P353" i="3"/>
  <c r="W353" i="3"/>
  <c r="X353" i="3"/>
  <c r="M354" i="3"/>
  <c r="P354" i="3"/>
  <c r="W354" i="3"/>
  <c r="X354" i="3"/>
  <c r="M355" i="3"/>
  <c r="P355" i="3"/>
  <c r="W355" i="3"/>
  <c r="Y355" i="3" s="1"/>
  <c r="X355" i="3"/>
  <c r="M356" i="3"/>
  <c r="P356" i="3"/>
  <c r="W356" i="3"/>
  <c r="X356" i="3" s="1"/>
  <c r="M357" i="3"/>
  <c r="P357" i="3"/>
  <c r="W357" i="3"/>
  <c r="X357" i="3" s="1"/>
  <c r="M358" i="3"/>
  <c r="P358" i="3"/>
  <c r="W358" i="3"/>
  <c r="X358" i="3" s="1"/>
  <c r="Y358" i="3"/>
  <c r="M359" i="3"/>
  <c r="P359" i="3"/>
  <c r="W359" i="3"/>
  <c r="X359" i="3"/>
  <c r="Y359" i="3"/>
  <c r="M360" i="3"/>
  <c r="P360" i="3"/>
  <c r="W360" i="3"/>
  <c r="X360" i="3" s="1"/>
  <c r="M361" i="3"/>
  <c r="P361" i="3"/>
  <c r="W361" i="3"/>
  <c r="M362" i="3"/>
  <c r="P362" i="3"/>
  <c r="W362" i="3"/>
  <c r="X362" i="3"/>
  <c r="M363" i="3"/>
  <c r="P363" i="3"/>
  <c r="W363" i="3"/>
  <c r="X363" i="3"/>
  <c r="M364" i="3"/>
  <c r="P364" i="3"/>
  <c r="W364" i="3"/>
  <c r="X364" i="3"/>
  <c r="M365" i="3"/>
  <c r="P365" i="3"/>
  <c r="W365" i="3"/>
  <c r="X365" i="3"/>
  <c r="M366" i="3"/>
  <c r="P366" i="3"/>
  <c r="W366" i="3"/>
  <c r="X366" i="3" s="1"/>
  <c r="M367" i="3"/>
  <c r="P367" i="3"/>
  <c r="W367" i="3"/>
  <c r="X367" i="3"/>
  <c r="M368" i="3"/>
  <c r="P368" i="3"/>
  <c r="W368" i="3"/>
  <c r="X368" i="3" s="1"/>
  <c r="M369" i="3"/>
  <c r="P369" i="3"/>
  <c r="W369" i="3"/>
  <c r="X369" i="3"/>
  <c r="M370" i="3"/>
  <c r="P370" i="3"/>
  <c r="W370" i="3"/>
  <c r="X370" i="3" s="1"/>
  <c r="M371" i="3"/>
  <c r="P371" i="3"/>
  <c r="W371" i="3"/>
  <c r="X371" i="3"/>
  <c r="M372" i="3"/>
  <c r="P372" i="3"/>
  <c r="W372" i="3"/>
  <c r="M373" i="3"/>
  <c r="P373" i="3"/>
  <c r="U373" i="3"/>
  <c r="V373" i="3"/>
  <c r="M374" i="3"/>
  <c r="P374" i="3"/>
  <c r="W374" i="3"/>
  <c r="X374" i="3" s="1"/>
  <c r="Y374" i="3" s="1"/>
  <c r="M375" i="3"/>
  <c r="P375" i="3"/>
  <c r="W375" i="3"/>
  <c r="M376" i="3"/>
  <c r="P376" i="3"/>
  <c r="W376" i="3"/>
  <c r="X376" i="3"/>
  <c r="M377" i="3"/>
  <c r="P377" i="3"/>
  <c r="W377" i="3"/>
  <c r="X377" i="3"/>
  <c r="Y377" i="3" s="1"/>
  <c r="M378" i="3"/>
  <c r="P378" i="3"/>
  <c r="W378" i="3"/>
  <c r="X378" i="3" s="1"/>
  <c r="M379" i="3"/>
  <c r="P379" i="3"/>
  <c r="W379" i="3"/>
  <c r="X379" i="3"/>
  <c r="M380" i="3"/>
  <c r="P380" i="3"/>
  <c r="W380" i="3"/>
  <c r="X380" i="3"/>
  <c r="M381" i="3"/>
  <c r="P381" i="3"/>
  <c r="W381" i="3"/>
  <c r="X381" i="3" s="1"/>
  <c r="Y381" i="3"/>
  <c r="M382" i="3"/>
  <c r="P382" i="3"/>
  <c r="W382" i="3"/>
  <c r="X382" i="3"/>
  <c r="Y382" i="3" s="1"/>
  <c r="M383" i="3"/>
  <c r="P383" i="3"/>
  <c r="W383" i="3"/>
  <c r="M384" i="3"/>
  <c r="P384" i="3"/>
  <c r="W384" i="3"/>
  <c r="X384" i="3"/>
  <c r="M385" i="3"/>
  <c r="P385" i="3"/>
  <c r="W385" i="3"/>
  <c r="M386" i="3"/>
  <c r="P386" i="3"/>
  <c r="W386" i="3"/>
  <c r="X386" i="3"/>
  <c r="Y386" i="3" s="1"/>
  <c r="M387" i="3"/>
  <c r="P387" i="3"/>
  <c r="W387" i="3"/>
  <c r="X387" i="3" s="1"/>
  <c r="U1" i="2"/>
  <c r="V1" i="2"/>
  <c r="W1" i="2"/>
  <c r="Y1" i="2" s="1"/>
  <c r="X1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T1" i="8"/>
  <c r="B5" i="8"/>
  <c r="M5" i="8"/>
  <c r="V5" i="8"/>
  <c r="X5" i="8"/>
  <c r="BD5" i="8"/>
  <c r="BE5" i="8"/>
  <c r="BF5" i="8" s="1"/>
  <c r="B6" i="8"/>
  <c r="C6" i="8"/>
  <c r="C7" i="8" s="1"/>
  <c r="D6" i="8"/>
  <c r="D7" i="8" s="1"/>
  <c r="D8" i="8" s="1"/>
  <c r="D9" i="8" s="1"/>
  <c r="D10" i="8" s="1"/>
  <c r="D11" i="8" s="1"/>
  <c r="D12" i="8" s="1"/>
  <c r="D13" i="8" s="1"/>
  <c r="D14" i="8" s="1"/>
  <c r="E6" i="8"/>
  <c r="F6" i="8"/>
  <c r="G6" i="8"/>
  <c r="H6" i="8"/>
  <c r="I6" i="8"/>
  <c r="I7" i="8" s="1"/>
  <c r="I8" i="8" s="1"/>
  <c r="I9" i="8" s="1"/>
  <c r="M6" i="8"/>
  <c r="V6" i="8"/>
  <c r="X6" i="8"/>
  <c r="BF6" i="8"/>
  <c r="B7" i="8"/>
  <c r="E7" i="8"/>
  <c r="E8" i="8" s="1"/>
  <c r="E9" i="8" s="1"/>
  <c r="E10" i="8" s="1"/>
  <c r="E11" i="8" s="1"/>
  <c r="E12" i="8" s="1"/>
  <c r="E13" i="8" s="1"/>
  <c r="E14" i="8" s="1"/>
  <c r="F7" i="8"/>
  <c r="F8" i="8" s="1"/>
  <c r="G7" i="8"/>
  <c r="G8" i="8" s="1"/>
  <c r="H7" i="8"/>
  <c r="H8" i="8" s="1"/>
  <c r="H9" i="8" s="1"/>
  <c r="H10" i="8" s="1"/>
  <c r="M7" i="8"/>
  <c r="V7" i="8"/>
  <c r="X7" i="8"/>
  <c r="BF7" i="8"/>
  <c r="B8" i="8"/>
  <c r="C8" i="8"/>
  <c r="C9" i="8" s="1"/>
  <c r="M8" i="8"/>
  <c r="V8" i="8"/>
  <c r="X8" i="8"/>
  <c r="BF8" i="8"/>
  <c r="B9" i="8"/>
  <c r="F9" i="8"/>
  <c r="F10" i="8" s="1"/>
  <c r="F11" i="8" s="1"/>
  <c r="F12" i="8" s="1"/>
  <c r="G9" i="8"/>
  <c r="M9" i="8"/>
  <c r="V9" i="8"/>
  <c r="X9" i="8"/>
  <c r="BF9" i="8"/>
  <c r="B10" i="8"/>
  <c r="C10" i="8"/>
  <c r="C11" i="8" s="1"/>
  <c r="C12" i="8" s="1"/>
  <c r="C13" i="8" s="1"/>
  <c r="C14" i="8" s="1"/>
  <c r="C15" i="8" s="1"/>
  <c r="C16" i="8" s="1"/>
  <c r="C17" i="8" s="1"/>
  <c r="C18" i="8" s="1"/>
  <c r="C19" i="8" s="1"/>
  <c r="C20" i="8" s="1"/>
  <c r="C21" i="8" s="1"/>
  <c r="C22" i="8" s="1"/>
  <c r="C23" i="8" s="1"/>
  <c r="C24" i="8" s="1"/>
  <c r="C25" i="8" s="1"/>
  <c r="C26" i="8" s="1"/>
  <c r="C27" i="8" s="1"/>
  <c r="C28" i="8" s="1"/>
  <c r="C29" i="8" s="1"/>
  <c r="C30" i="8" s="1"/>
  <c r="M10" i="8"/>
  <c r="V10" i="8"/>
  <c r="X10" i="8"/>
  <c r="BF10" i="8"/>
  <c r="B11" i="8"/>
  <c r="M11" i="8"/>
  <c r="V11" i="8"/>
  <c r="X11" i="8" s="1"/>
  <c r="BF11" i="8"/>
  <c r="B12" i="8"/>
  <c r="H12" i="8"/>
  <c r="M12" i="8"/>
  <c r="V12" i="8"/>
  <c r="X12" i="8" s="1"/>
  <c r="B13" i="8"/>
  <c r="F13" i="8"/>
  <c r="F14" i="8" s="1"/>
  <c r="H13" i="8"/>
  <c r="H14" i="8" s="1"/>
  <c r="M13" i="8"/>
  <c r="V13" i="8"/>
  <c r="X13" i="8"/>
  <c r="B14" i="8"/>
  <c r="G14" i="8"/>
  <c r="I14" i="8"/>
  <c r="M14" i="8"/>
  <c r="V14" i="8"/>
  <c r="X14" i="8" s="1"/>
  <c r="B15" i="8"/>
  <c r="M15" i="8"/>
  <c r="V15" i="8"/>
  <c r="X15" i="8"/>
  <c r="B16" i="8"/>
  <c r="D16" i="8"/>
  <c r="E16" i="8"/>
  <c r="E17" i="8" s="1"/>
  <c r="E18" i="8" s="1"/>
  <c r="F16" i="8"/>
  <c r="H16" i="8"/>
  <c r="H17" i="8" s="1"/>
  <c r="H18" i="8" s="1"/>
  <c r="M16" i="8"/>
  <c r="V16" i="8"/>
  <c r="X16" i="8" s="1"/>
  <c r="B17" i="8"/>
  <c r="D17" i="8"/>
  <c r="D18" i="8" s="1"/>
  <c r="F17" i="8"/>
  <c r="F18" i="8" s="1"/>
  <c r="G17" i="8"/>
  <c r="I17" i="8"/>
  <c r="M17" i="8"/>
  <c r="V17" i="8"/>
  <c r="X17" i="8"/>
  <c r="B18" i="8"/>
  <c r="G18" i="8"/>
  <c r="I18" i="8"/>
  <c r="M18" i="8"/>
  <c r="V18" i="8"/>
  <c r="X18" i="8" s="1"/>
  <c r="B19" i="8"/>
  <c r="M19" i="8"/>
  <c r="X19" i="8"/>
  <c r="B20" i="8"/>
  <c r="D20" i="8"/>
  <c r="D21" i="8" s="1"/>
  <c r="D22" i="8" s="1"/>
  <c r="D23" i="8" s="1"/>
  <c r="E20" i="8"/>
  <c r="F20" i="8"/>
  <c r="F21" i="8" s="1"/>
  <c r="F22" i="8" s="1"/>
  <c r="H20" i="8"/>
  <c r="I20" i="8"/>
  <c r="M20" i="8"/>
  <c r="X20" i="8"/>
  <c r="B21" i="8"/>
  <c r="E21" i="8"/>
  <c r="H21" i="8"/>
  <c r="H22" i="8" s="1"/>
  <c r="M21" i="8"/>
  <c r="X21" i="8"/>
  <c r="B22" i="8"/>
  <c r="E22" i="8"/>
  <c r="G22" i="8"/>
  <c r="I22" i="8"/>
  <c r="M22" i="8"/>
  <c r="X22" i="8"/>
  <c r="B23" i="8"/>
  <c r="M23" i="8"/>
  <c r="X23" i="8"/>
  <c r="B24" i="8"/>
  <c r="D24" i="8"/>
  <c r="D25" i="8" s="1"/>
  <c r="D26" i="8" s="1"/>
  <c r="D27" i="8" s="1"/>
  <c r="D28" i="8" s="1"/>
  <c r="D29" i="8" s="1"/>
  <c r="D30" i="8" s="1"/>
  <c r="M24" i="8"/>
  <c r="X24" i="8"/>
  <c r="B25" i="8"/>
  <c r="E25" i="8"/>
  <c r="F25" i="8"/>
  <c r="F26" i="8" s="1"/>
  <c r="F27" i="8" s="1"/>
  <c r="F28" i="8" s="1"/>
  <c r="F29" i="8" s="1"/>
  <c r="G25" i="8"/>
  <c r="H25" i="8"/>
  <c r="I25" i="8"/>
  <c r="M25" i="8"/>
  <c r="X25" i="8"/>
  <c r="B26" i="8"/>
  <c r="E26" i="8"/>
  <c r="E27" i="8" s="1"/>
  <c r="E28" i="8" s="1"/>
  <c r="H26" i="8"/>
  <c r="M26" i="8"/>
  <c r="X26" i="8"/>
  <c r="B27" i="8"/>
  <c r="H27" i="8"/>
  <c r="M27" i="8"/>
  <c r="X27" i="8"/>
  <c r="B28" i="8"/>
  <c r="H28" i="8"/>
  <c r="H29" i="8" s="1"/>
  <c r="H30" i="8" s="1"/>
  <c r="M28" i="8"/>
  <c r="X28" i="8"/>
  <c r="B29" i="8"/>
  <c r="E29" i="8"/>
  <c r="E30" i="8" s="1"/>
  <c r="G29" i="8"/>
  <c r="I29" i="8"/>
  <c r="M29" i="8"/>
  <c r="X29" i="8"/>
  <c r="B30" i="8"/>
  <c r="M30" i="8"/>
  <c r="W30" i="8"/>
  <c r="X30" i="8"/>
  <c r="B31" i="8"/>
  <c r="M31" i="8"/>
  <c r="V31" i="8"/>
  <c r="X31" i="8"/>
  <c r="B32" i="8"/>
  <c r="C32" i="8"/>
  <c r="C33" i="8" s="1"/>
  <c r="D32" i="8"/>
  <c r="H32" i="8"/>
  <c r="M32" i="8"/>
  <c r="V32" i="8"/>
  <c r="X32" i="8" s="1"/>
  <c r="B33" i="8"/>
  <c r="D33" i="8"/>
  <c r="E33" i="8"/>
  <c r="F33" i="8"/>
  <c r="F34" i="8" s="1"/>
  <c r="F35" i="8" s="1"/>
  <c r="G33" i="8"/>
  <c r="H33" i="8"/>
  <c r="H34" i="8" s="1"/>
  <c r="I33" i="8"/>
  <c r="M33" i="8"/>
  <c r="V33" i="8"/>
  <c r="X33" i="8"/>
  <c r="B34" i="8"/>
  <c r="C34" i="8"/>
  <c r="C35" i="8" s="1"/>
  <c r="C36" i="8" s="1"/>
  <c r="C37" i="8" s="1"/>
  <c r="C38" i="8" s="1"/>
  <c r="C39" i="8" s="1"/>
  <c r="C40" i="8" s="1"/>
  <c r="C41" i="8" s="1"/>
  <c r="C42" i="8" s="1"/>
  <c r="C43" i="8" s="1"/>
  <c r="D34" i="8"/>
  <c r="E34" i="8"/>
  <c r="E35" i="8" s="1"/>
  <c r="G34" i="8"/>
  <c r="G35" i="8" s="1"/>
  <c r="I34" i="8"/>
  <c r="M34" i="8"/>
  <c r="V34" i="8"/>
  <c r="X34" i="8"/>
  <c r="B35" i="8"/>
  <c r="D35" i="8"/>
  <c r="D36" i="8" s="1"/>
  <c r="H35" i="8"/>
  <c r="H36" i="8" s="1"/>
  <c r="H37" i="8" s="1"/>
  <c r="H38" i="8" s="1"/>
  <c r="H39" i="8" s="1"/>
  <c r="H40" i="8" s="1"/>
  <c r="H41" i="8" s="1"/>
  <c r="H42" i="8" s="1"/>
  <c r="H43" i="8" s="1"/>
  <c r="H44" i="8" s="1"/>
  <c r="H45" i="8" s="1"/>
  <c r="I35" i="8"/>
  <c r="M35" i="8"/>
  <c r="V35" i="8"/>
  <c r="X35" i="8"/>
  <c r="B36" i="8"/>
  <c r="E36" i="8"/>
  <c r="F36" i="8"/>
  <c r="F37" i="8" s="1"/>
  <c r="F38" i="8" s="1"/>
  <c r="M36" i="8"/>
  <c r="V36" i="8"/>
  <c r="X36" i="8" s="1"/>
  <c r="B37" i="8"/>
  <c r="D37" i="8"/>
  <c r="E37" i="8"/>
  <c r="M37" i="8"/>
  <c r="V37" i="8"/>
  <c r="X37" i="8"/>
  <c r="B38" i="8"/>
  <c r="D38" i="8"/>
  <c r="E38" i="8"/>
  <c r="E39" i="8" s="1"/>
  <c r="E40" i="8" s="1"/>
  <c r="E41" i="8" s="1"/>
  <c r="E42" i="8" s="1"/>
  <c r="E43" i="8" s="1"/>
  <c r="G38" i="8"/>
  <c r="I38" i="8"/>
  <c r="M38" i="8"/>
  <c r="V38" i="8"/>
  <c r="X38" i="8" s="1"/>
  <c r="B39" i="8"/>
  <c r="D39" i="8"/>
  <c r="D40" i="8" s="1"/>
  <c r="D41" i="8" s="1"/>
  <c r="D42" i="8" s="1"/>
  <c r="D43" i="8" s="1"/>
  <c r="D44" i="8" s="1"/>
  <c r="D45" i="8" s="1"/>
  <c r="D46" i="8" s="1"/>
  <c r="M39" i="8"/>
  <c r="V39" i="8"/>
  <c r="X39" i="8" s="1"/>
  <c r="B40" i="8"/>
  <c r="F40" i="8"/>
  <c r="M40" i="8"/>
  <c r="V40" i="8"/>
  <c r="X40" i="8" s="1"/>
  <c r="B41" i="8"/>
  <c r="M41" i="8"/>
  <c r="V41" i="8"/>
  <c r="X41" i="8"/>
  <c r="B42" i="8"/>
  <c r="F42" i="8"/>
  <c r="G42" i="8"/>
  <c r="G43" i="8" s="1"/>
  <c r="I42" i="8"/>
  <c r="I43" i="8" s="1"/>
  <c r="M42" i="8"/>
  <c r="V42" i="8"/>
  <c r="X42" i="8" s="1"/>
  <c r="B43" i="8"/>
  <c r="F43" i="8"/>
  <c r="M43" i="8"/>
  <c r="V43" i="8"/>
  <c r="X43" i="8"/>
  <c r="B44" i="8"/>
  <c r="C44" i="8"/>
  <c r="C45" i="8" s="1"/>
  <c r="C46" i="8" s="1"/>
  <c r="C47" i="8" s="1"/>
  <c r="M44" i="8"/>
  <c r="V44" i="8"/>
  <c r="X44" i="8" s="1"/>
  <c r="B45" i="8"/>
  <c r="E45" i="8"/>
  <c r="F45" i="8"/>
  <c r="F46" i="8" s="1"/>
  <c r="M45" i="8"/>
  <c r="V45" i="8"/>
  <c r="X45" i="8"/>
  <c r="B46" i="8"/>
  <c r="E46" i="8"/>
  <c r="M46" i="8"/>
  <c r="V46" i="8"/>
  <c r="X46" i="8"/>
  <c r="B47" i="8"/>
  <c r="M47" i="8"/>
  <c r="V47" i="8"/>
  <c r="X47" i="8" s="1"/>
  <c r="B48" i="8"/>
  <c r="M48" i="8"/>
  <c r="V48" i="8"/>
  <c r="X48" i="8" s="1"/>
  <c r="B49" i="8"/>
  <c r="C49" i="8"/>
  <c r="D49" i="8"/>
  <c r="D50" i="8" s="1"/>
  <c r="D51" i="8" s="1"/>
  <c r="E49" i="8"/>
  <c r="F49" i="8"/>
  <c r="G49" i="8"/>
  <c r="H49" i="8"/>
  <c r="I49" i="8"/>
  <c r="M49" i="8"/>
  <c r="V49" i="8"/>
  <c r="X49" i="8"/>
  <c r="B50" i="8"/>
  <c r="C50" i="8"/>
  <c r="C51" i="8" s="1"/>
  <c r="C52" i="8" s="1"/>
  <c r="C53" i="8" s="1"/>
  <c r="M50" i="8"/>
  <c r="V50" i="8"/>
  <c r="X50" i="8" s="1"/>
  <c r="B51" i="8"/>
  <c r="E51" i="8"/>
  <c r="E52" i="8" s="1"/>
  <c r="E53" i="8" s="1"/>
  <c r="F51" i="8"/>
  <c r="H51" i="8"/>
  <c r="H52" i="8" s="1"/>
  <c r="H53" i="8" s="1"/>
  <c r="H54" i="8" s="1"/>
  <c r="H55" i="8" s="1"/>
  <c r="H56" i="8" s="1"/>
  <c r="H57" i="8" s="1"/>
  <c r="H58" i="8" s="1"/>
  <c r="M51" i="8"/>
  <c r="V51" i="8"/>
  <c r="X51" i="8" s="1"/>
  <c r="B52" i="8"/>
  <c r="D52" i="8"/>
  <c r="D53" i="8" s="1"/>
  <c r="D54" i="8" s="1"/>
  <c r="D55" i="8" s="1"/>
  <c r="D56" i="8" s="1"/>
  <c r="D57" i="8" s="1"/>
  <c r="D58" i="8" s="1"/>
  <c r="D59" i="8" s="1"/>
  <c r="D60" i="8" s="1"/>
  <c r="D61" i="8" s="1"/>
  <c r="D62" i="8" s="1"/>
  <c r="D63" i="8" s="1"/>
  <c r="D64" i="8" s="1"/>
  <c r="D65" i="8" s="1"/>
  <c r="M52" i="8"/>
  <c r="V52" i="8"/>
  <c r="X52" i="8" s="1"/>
  <c r="B53" i="8"/>
  <c r="F53" i="8"/>
  <c r="F54" i="8" s="1"/>
  <c r="F55" i="8" s="1"/>
  <c r="G53" i="8"/>
  <c r="G54" i="8" s="1"/>
  <c r="I53" i="8"/>
  <c r="M53" i="8"/>
  <c r="V53" i="8"/>
  <c r="X53" i="8"/>
  <c r="B54" i="8"/>
  <c r="C54" i="8"/>
  <c r="C55" i="8" s="1"/>
  <c r="C56" i="8" s="1"/>
  <c r="C57" i="8" s="1"/>
  <c r="C58" i="8" s="1"/>
  <c r="C59" i="8" s="1"/>
  <c r="C60" i="8" s="1"/>
  <c r="C61" i="8" s="1"/>
  <c r="C62" i="8" s="1"/>
  <c r="C63" i="8" s="1"/>
  <c r="C64" i="8" s="1"/>
  <c r="C65" i="8" s="1"/>
  <c r="E54" i="8"/>
  <c r="E55" i="8" s="1"/>
  <c r="E56" i="8" s="1"/>
  <c r="E57" i="8" s="1"/>
  <c r="E58" i="8" s="1"/>
  <c r="E59" i="8" s="1"/>
  <c r="E60" i="8" s="1"/>
  <c r="E61" i="8" s="1"/>
  <c r="I54" i="8"/>
  <c r="M54" i="8"/>
  <c r="V54" i="8"/>
  <c r="X54" i="8" s="1"/>
  <c r="B55" i="8"/>
  <c r="M55" i="8"/>
  <c r="V55" i="8"/>
  <c r="X55" i="8" s="1"/>
  <c r="B56" i="8"/>
  <c r="M56" i="8"/>
  <c r="V56" i="8"/>
  <c r="X56" i="8"/>
  <c r="B57" i="8"/>
  <c r="F57" i="8"/>
  <c r="F58" i="8" s="1"/>
  <c r="G57" i="8"/>
  <c r="I57" i="8"/>
  <c r="M57" i="8"/>
  <c r="V57" i="8"/>
  <c r="X57" i="8" s="1"/>
  <c r="B58" i="8"/>
  <c r="M58" i="8"/>
  <c r="V58" i="8"/>
  <c r="X58" i="8"/>
  <c r="B59" i="8"/>
  <c r="M59" i="8"/>
  <c r="V59" i="8"/>
  <c r="X59" i="8" s="1"/>
  <c r="B60" i="8"/>
  <c r="F60" i="8"/>
  <c r="F61" i="8" s="1"/>
  <c r="G60" i="8"/>
  <c r="H60" i="8"/>
  <c r="I60" i="8"/>
  <c r="M60" i="8"/>
  <c r="V60" i="8"/>
  <c r="X60" i="8" s="1"/>
  <c r="B61" i="8"/>
  <c r="G61" i="8"/>
  <c r="H61" i="8"/>
  <c r="I61" i="8"/>
  <c r="M61" i="8"/>
  <c r="V61" i="8"/>
  <c r="X61" i="8" s="1"/>
  <c r="B62" i="8"/>
  <c r="M62" i="8"/>
  <c r="V62" i="8"/>
  <c r="X62" i="8"/>
  <c r="B63" i="8"/>
  <c r="E63" i="8"/>
  <c r="F63" i="8"/>
  <c r="F64" i="8" s="1"/>
  <c r="F65" i="8" s="1"/>
  <c r="G63" i="8"/>
  <c r="H63" i="8"/>
  <c r="H64" i="8" s="1"/>
  <c r="H65" i="8" s="1"/>
  <c r="I63" i="8"/>
  <c r="M63" i="8"/>
  <c r="V63" i="8"/>
  <c r="X63" i="8"/>
  <c r="B64" i="8"/>
  <c r="E64" i="8"/>
  <c r="E65" i="8" s="1"/>
  <c r="G64" i="8"/>
  <c r="I64" i="8"/>
  <c r="M64" i="8"/>
  <c r="V64" i="8"/>
  <c r="X64" i="8"/>
  <c r="B65" i="8"/>
  <c r="M65" i="8"/>
  <c r="V65" i="8"/>
  <c r="X65" i="8" s="1"/>
  <c r="B66" i="8"/>
  <c r="M66" i="8"/>
  <c r="V66" i="8"/>
  <c r="X66" i="8"/>
  <c r="B67" i="8"/>
  <c r="C67" i="8"/>
  <c r="D67" i="8"/>
  <c r="E67" i="8"/>
  <c r="F67" i="8"/>
  <c r="M67" i="8"/>
  <c r="V67" i="8"/>
  <c r="X67" i="8"/>
  <c r="B68" i="8"/>
  <c r="C68" i="8"/>
  <c r="D68" i="8"/>
  <c r="E68" i="8"/>
  <c r="F68" i="8"/>
  <c r="M68" i="8"/>
  <c r="V68" i="8"/>
  <c r="X68" i="8"/>
  <c r="B69" i="8"/>
  <c r="C69" i="8"/>
  <c r="C70" i="8" s="1"/>
  <c r="C71" i="8" s="1"/>
  <c r="C72" i="8" s="1"/>
  <c r="C73" i="8" s="1"/>
  <c r="C74" i="8" s="1"/>
  <c r="C75" i="8" s="1"/>
  <c r="C76" i="8" s="1"/>
  <c r="C77" i="8" s="1"/>
  <c r="C78" i="8" s="1"/>
  <c r="C79" i="8" s="1"/>
  <c r="C80" i="8" s="1"/>
  <c r="C81" i="8" s="1"/>
  <c r="C82" i="8" s="1"/>
  <c r="C83" i="8" s="1"/>
  <c r="C84" i="8" s="1"/>
  <c r="C85" i="8" s="1"/>
  <c r="C86" i="8" s="1"/>
  <c r="C87" i="8" s="1"/>
  <c r="C88" i="8" s="1"/>
  <c r="C89" i="8" s="1"/>
  <c r="C90" i="8" s="1"/>
  <c r="C91" i="8" s="1"/>
  <c r="C92" i="8" s="1"/>
  <c r="C93" i="8" s="1"/>
  <c r="C94" i="8" s="1"/>
  <c r="M69" i="8"/>
  <c r="V69" i="8"/>
  <c r="X69" i="8"/>
  <c r="B70" i="8"/>
  <c r="D70" i="8"/>
  <c r="E70" i="8"/>
  <c r="F70" i="8"/>
  <c r="G70" i="8"/>
  <c r="G71" i="8" s="1"/>
  <c r="H70" i="8"/>
  <c r="H71" i="8" s="1"/>
  <c r="H72" i="8" s="1"/>
  <c r="I70" i="8"/>
  <c r="I71" i="8" s="1"/>
  <c r="M70" i="8"/>
  <c r="V70" i="8"/>
  <c r="X70" i="8"/>
  <c r="B71" i="8"/>
  <c r="D71" i="8"/>
  <c r="D72" i="8" s="1"/>
  <c r="E71" i="8"/>
  <c r="E72" i="8" s="1"/>
  <c r="F71" i="8"/>
  <c r="M71" i="8"/>
  <c r="V71" i="8"/>
  <c r="X71" i="8"/>
  <c r="B72" i="8"/>
  <c r="F72" i="8"/>
  <c r="M72" i="8"/>
  <c r="V72" i="8"/>
  <c r="X72" i="8" s="1"/>
  <c r="B73" i="8"/>
  <c r="M73" i="8"/>
  <c r="V73" i="8"/>
  <c r="X73" i="8" s="1"/>
  <c r="B74" i="8"/>
  <c r="D74" i="8"/>
  <c r="D75" i="8" s="1"/>
  <c r="D76" i="8" s="1"/>
  <c r="D77" i="8" s="1"/>
  <c r="D78" i="8" s="1"/>
  <c r="E74" i="8"/>
  <c r="F74" i="8"/>
  <c r="F75" i="8" s="1"/>
  <c r="G74" i="8"/>
  <c r="H74" i="8"/>
  <c r="H75" i="8" s="1"/>
  <c r="I74" i="8"/>
  <c r="M74" i="8"/>
  <c r="V74" i="8"/>
  <c r="X74" i="8"/>
  <c r="B75" i="8"/>
  <c r="E75" i="8"/>
  <c r="E76" i="8" s="1"/>
  <c r="E77" i="8" s="1"/>
  <c r="E78" i="8" s="1"/>
  <c r="E79" i="8" s="1"/>
  <c r="E80" i="8" s="1"/>
  <c r="E81" i="8" s="1"/>
  <c r="E82" i="8" s="1"/>
  <c r="E83" i="8" s="1"/>
  <c r="E84" i="8" s="1"/>
  <c r="E85" i="8" s="1"/>
  <c r="E86" i="8" s="1"/>
  <c r="E87" i="8" s="1"/>
  <c r="E88" i="8" s="1"/>
  <c r="E89" i="8" s="1"/>
  <c r="E90" i="8" s="1"/>
  <c r="E91" i="8" s="1"/>
  <c r="E92" i="8" s="1"/>
  <c r="E93" i="8" s="1"/>
  <c r="E94" i="8" s="1"/>
  <c r="E95" i="8" s="1"/>
  <c r="E96" i="8" s="1"/>
  <c r="E97" i="8" s="1"/>
  <c r="E98" i="8" s="1"/>
  <c r="E99" i="8" s="1"/>
  <c r="E100" i="8" s="1"/>
  <c r="E101" i="8" s="1"/>
  <c r="E102" i="8" s="1"/>
  <c r="E103" i="8" s="1"/>
  <c r="E104" i="8" s="1"/>
  <c r="E105" i="8" s="1"/>
  <c r="E106" i="8" s="1"/>
  <c r="E107" i="8" s="1"/>
  <c r="E108" i="8" s="1"/>
  <c r="E109" i="8" s="1"/>
  <c r="E110" i="8" s="1"/>
  <c r="E111" i="8" s="1"/>
  <c r="E112" i="8" s="1"/>
  <c r="E113" i="8" s="1"/>
  <c r="E114" i="8" s="1"/>
  <c r="E115" i="8" s="1"/>
  <c r="E116" i="8" s="1"/>
  <c r="E117" i="8" s="1"/>
  <c r="E118" i="8" s="1"/>
  <c r="E119" i="8" s="1"/>
  <c r="E120" i="8" s="1"/>
  <c r="E121" i="8" s="1"/>
  <c r="E122" i="8" s="1"/>
  <c r="E123" i="8" s="1"/>
  <c r="E124" i="8" s="1"/>
  <c r="E125" i="8" s="1"/>
  <c r="E126" i="8" s="1"/>
  <c r="E127" i="8" s="1"/>
  <c r="E128" i="8" s="1"/>
  <c r="E129" i="8" s="1"/>
  <c r="E130" i="8" s="1"/>
  <c r="E131" i="8" s="1"/>
  <c r="E132" i="8" s="1"/>
  <c r="E133" i="8" s="1"/>
  <c r="E134" i="8" s="1"/>
  <c r="E135" i="8" s="1"/>
  <c r="E136" i="8" s="1"/>
  <c r="E137" i="8" s="1"/>
  <c r="E138" i="8" s="1"/>
  <c r="E139" i="8" s="1"/>
  <c r="E140" i="8" s="1"/>
  <c r="E141" i="8" s="1"/>
  <c r="E142" i="8" s="1"/>
  <c r="E143" i="8" s="1"/>
  <c r="E144" i="8" s="1"/>
  <c r="E145" i="8" s="1"/>
  <c r="E146" i="8" s="1"/>
  <c r="E147" i="8" s="1"/>
  <c r="E148" i="8" s="1"/>
  <c r="G75" i="8"/>
  <c r="G76" i="8" s="1"/>
  <c r="G77" i="8" s="1"/>
  <c r="G78" i="8" s="1"/>
  <c r="G79" i="8" s="1"/>
  <c r="G80" i="8" s="1"/>
  <c r="G81" i="8" s="1"/>
  <c r="G82" i="8" s="1"/>
  <c r="G83" i="8" s="1"/>
  <c r="G84" i="8" s="1"/>
  <c r="G85" i="8" s="1"/>
  <c r="G86" i="8" s="1"/>
  <c r="G87" i="8" s="1"/>
  <c r="G88" i="8" s="1"/>
  <c r="G89" i="8" s="1"/>
  <c r="G90" i="8" s="1"/>
  <c r="G91" i="8" s="1"/>
  <c r="G92" i="8" s="1"/>
  <c r="G93" i="8" s="1"/>
  <c r="G94" i="8" s="1"/>
  <c r="I75" i="8"/>
  <c r="I76" i="8" s="1"/>
  <c r="I77" i="8" s="1"/>
  <c r="I78" i="8" s="1"/>
  <c r="I79" i="8" s="1"/>
  <c r="M75" i="8"/>
  <c r="V75" i="8"/>
  <c r="X75" i="8" s="1"/>
  <c r="B76" i="8"/>
  <c r="F76" i="8"/>
  <c r="F77" i="8" s="1"/>
  <c r="F78" i="8" s="1"/>
  <c r="F79" i="8" s="1"/>
  <c r="F80" i="8" s="1"/>
  <c r="F81" i="8" s="1"/>
  <c r="F82" i="8" s="1"/>
  <c r="F83" i="8" s="1"/>
  <c r="F84" i="8" s="1"/>
  <c r="F85" i="8" s="1"/>
  <c r="F86" i="8" s="1"/>
  <c r="F87" i="8" s="1"/>
  <c r="F88" i="8" s="1"/>
  <c r="F89" i="8" s="1"/>
  <c r="F90" i="8" s="1"/>
  <c r="F91" i="8" s="1"/>
  <c r="F92" i="8" s="1"/>
  <c r="F93" i="8" s="1"/>
  <c r="F94" i="8" s="1"/>
  <c r="F95" i="8" s="1"/>
  <c r="F96" i="8" s="1"/>
  <c r="F97" i="8" s="1"/>
  <c r="F98" i="8" s="1"/>
  <c r="F99" i="8" s="1"/>
  <c r="F100" i="8" s="1"/>
  <c r="F101" i="8" s="1"/>
  <c r="F102" i="8" s="1"/>
  <c r="F103" i="8" s="1"/>
  <c r="F104" i="8" s="1"/>
  <c r="F105" i="8" s="1"/>
  <c r="F106" i="8" s="1"/>
  <c r="F107" i="8" s="1"/>
  <c r="F108" i="8" s="1"/>
  <c r="F109" i="8" s="1"/>
  <c r="F110" i="8" s="1"/>
  <c r="F111" i="8" s="1"/>
  <c r="F112" i="8" s="1"/>
  <c r="H76" i="8"/>
  <c r="H77" i="8" s="1"/>
  <c r="H78" i="8" s="1"/>
  <c r="H79" i="8" s="1"/>
  <c r="H80" i="8" s="1"/>
  <c r="H81" i="8" s="1"/>
  <c r="H82" i="8" s="1"/>
  <c r="H83" i="8" s="1"/>
  <c r="H84" i="8" s="1"/>
  <c r="H85" i="8" s="1"/>
  <c r="H86" i="8" s="1"/>
  <c r="H87" i="8" s="1"/>
  <c r="H88" i="8" s="1"/>
  <c r="H89" i="8" s="1"/>
  <c r="H90" i="8" s="1"/>
  <c r="H91" i="8" s="1"/>
  <c r="H92" i="8" s="1"/>
  <c r="H93" i="8" s="1"/>
  <c r="H94" i="8" s="1"/>
  <c r="H95" i="8" s="1"/>
  <c r="H96" i="8" s="1"/>
  <c r="H97" i="8" s="1"/>
  <c r="H98" i="8" s="1"/>
  <c r="H99" i="8" s="1"/>
  <c r="M76" i="8"/>
  <c r="V76" i="8"/>
  <c r="X76" i="8"/>
  <c r="B77" i="8"/>
  <c r="M77" i="8"/>
  <c r="V77" i="8"/>
  <c r="X77" i="8"/>
  <c r="B78" i="8"/>
  <c r="M78" i="8"/>
  <c r="V78" i="8"/>
  <c r="X78" i="8"/>
  <c r="B79" i="8"/>
  <c r="D79" i="8"/>
  <c r="D80" i="8" s="1"/>
  <c r="D81" i="8" s="1"/>
  <c r="D82" i="8" s="1"/>
  <c r="D83" i="8" s="1"/>
  <c r="D84" i="8" s="1"/>
  <c r="D85" i="8" s="1"/>
  <c r="D86" i="8" s="1"/>
  <c r="D87" i="8" s="1"/>
  <c r="D88" i="8" s="1"/>
  <c r="D89" i="8" s="1"/>
  <c r="D90" i="8" s="1"/>
  <c r="D91" i="8" s="1"/>
  <c r="M79" i="8"/>
  <c r="V79" i="8"/>
  <c r="X79" i="8" s="1"/>
  <c r="B80" i="8"/>
  <c r="I80" i="8"/>
  <c r="I81" i="8" s="1"/>
  <c r="I82" i="8" s="1"/>
  <c r="I83" i="8" s="1"/>
  <c r="I84" i="8" s="1"/>
  <c r="I85" i="8" s="1"/>
  <c r="I86" i="8" s="1"/>
  <c r="I87" i="8" s="1"/>
  <c r="I88" i="8" s="1"/>
  <c r="I89" i="8" s="1"/>
  <c r="I90" i="8" s="1"/>
  <c r="I91" i="8" s="1"/>
  <c r="I92" i="8" s="1"/>
  <c r="I93" i="8" s="1"/>
  <c r="I94" i="8" s="1"/>
  <c r="M80" i="8"/>
  <c r="V80" i="8"/>
  <c r="X80" i="8"/>
  <c r="B81" i="8"/>
  <c r="M81" i="8"/>
  <c r="V81" i="8"/>
  <c r="X81" i="8" s="1"/>
  <c r="B82" i="8"/>
  <c r="M82" i="8"/>
  <c r="V82" i="8"/>
  <c r="X82" i="8" s="1"/>
  <c r="B83" i="8"/>
  <c r="M83" i="8"/>
  <c r="V83" i="8"/>
  <c r="X83" i="8"/>
  <c r="B84" i="8"/>
  <c r="M84" i="8"/>
  <c r="V84" i="8"/>
  <c r="X84" i="8"/>
  <c r="B85" i="8"/>
  <c r="M85" i="8"/>
  <c r="V85" i="8"/>
  <c r="X85" i="8" s="1"/>
  <c r="B86" i="8"/>
  <c r="M86" i="8"/>
  <c r="V86" i="8"/>
  <c r="W86" i="8"/>
  <c r="B87" i="8"/>
  <c r="M87" i="8"/>
  <c r="V87" i="8"/>
  <c r="X87" i="8"/>
  <c r="B88" i="8"/>
  <c r="M88" i="8"/>
  <c r="V88" i="8"/>
  <c r="X88" i="8" s="1"/>
  <c r="B89" i="8"/>
  <c r="M89" i="8"/>
  <c r="V89" i="8"/>
  <c r="W89" i="8"/>
  <c r="X89" i="8"/>
  <c r="B90" i="8"/>
  <c r="M90" i="8"/>
  <c r="V90" i="8"/>
  <c r="X90" i="8"/>
  <c r="B91" i="8"/>
  <c r="M91" i="8"/>
  <c r="V91" i="8"/>
  <c r="X91" i="8" s="1"/>
  <c r="B92" i="8"/>
  <c r="D92" i="8"/>
  <c r="D93" i="8" s="1"/>
  <c r="D94" i="8" s="1"/>
  <c r="D95" i="8" s="1"/>
  <c r="D96" i="8" s="1"/>
  <c r="D97" i="8" s="1"/>
  <c r="D98" i="8" s="1"/>
  <c r="D99" i="8" s="1"/>
  <c r="M92" i="8"/>
  <c r="V92" i="8"/>
  <c r="X92" i="8" s="1"/>
  <c r="B93" i="8"/>
  <c r="M93" i="8"/>
  <c r="V93" i="8"/>
  <c r="X93" i="8" s="1"/>
  <c r="B94" i="8"/>
  <c r="M94" i="8"/>
  <c r="V94" i="8"/>
  <c r="X94" i="8"/>
  <c r="B95" i="8"/>
  <c r="C95" i="8"/>
  <c r="C96" i="8" s="1"/>
  <c r="C97" i="8" s="1"/>
  <c r="C98" i="8" s="1"/>
  <c r="C99" i="8" s="1"/>
  <c r="C100" i="8" s="1"/>
  <c r="C101" i="8" s="1"/>
  <c r="C102" i="8" s="1"/>
  <c r="C103" i="8" s="1"/>
  <c r="C104" i="8" s="1"/>
  <c r="C105" i="8" s="1"/>
  <c r="C106" i="8" s="1"/>
  <c r="C107" i="8" s="1"/>
  <c r="C108" i="8" s="1"/>
  <c r="C109" i="8" s="1"/>
  <c r="C110" i="8" s="1"/>
  <c r="C111" i="8" s="1"/>
  <c r="C112" i="8" s="1"/>
  <c r="C113" i="8" s="1"/>
  <c r="C114" i="8" s="1"/>
  <c r="C115" i="8" s="1"/>
  <c r="C116" i="8" s="1"/>
  <c r="C117" i="8" s="1"/>
  <c r="C118" i="8" s="1"/>
  <c r="C119" i="8" s="1"/>
  <c r="C120" i="8" s="1"/>
  <c r="C121" i="8" s="1"/>
  <c r="C122" i="8" s="1"/>
  <c r="C123" i="8" s="1"/>
  <c r="C124" i="8" s="1"/>
  <c r="C125" i="8" s="1"/>
  <c r="C126" i="8" s="1"/>
  <c r="C127" i="8" s="1"/>
  <c r="C128" i="8" s="1"/>
  <c r="C129" i="8" s="1"/>
  <c r="C130" i="8" s="1"/>
  <c r="C131" i="8" s="1"/>
  <c r="C132" i="8" s="1"/>
  <c r="C133" i="8" s="1"/>
  <c r="C134" i="8" s="1"/>
  <c r="C135" i="8" s="1"/>
  <c r="C136" i="8" s="1"/>
  <c r="C137" i="8" s="1"/>
  <c r="C138" i="8" s="1"/>
  <c r="C139" i="8" s="1"/>
  <c r="C140" i="8" s="1"/>
  <c r="C141" i="8" s="1"/>
  <c r="C142" i="8" s="1"/>
  <c r="C143" i="8" s="1"/>
  <c r="C144" i="8" s="1"/>
  <c r="C145" i="8" s="1"/>
  <c r="C146" i="8" s="1"/>
  <c r="C147" i="8" s="1"/>
  <c r="C148" i="8" s="1"/>
  <c r="C149" i="8" s="1"/>
  <c r="C150" i="8" s="1"/>
  <c r="C151" i="8" s="1"/>
  <c r="C152" i="8" s="1"/>
  <c r="C153" i="8" s="1"/>
  <c r="C154" i="8" s="1"/>
  <c r="C155" i="8" s="1"/>
  <c r="C156" i="8" s="1"/>
  <c r="C157" i="8" s="1"/>
  <c r="C158" i="8" s="1"/>
  <c r="C159" i="8" s="1"/>
  <c r="C160" i="8" s="1"/>
  <c r="C161" i="8" s="1"/>
  <c r="C162" i="8" s="1"/>
  <c r="C163" i="8" s="1"/>
  <c r="C164" i="8" s="1"/>
  <c r="C165" i="8" s="1"/>
  <c r="M95" i="8"/>
  <c r="V95" i="8"/>
  <c r="X95" i="8"/>
  <c r="B96" i="8"/>
  <c r="G96" i="8"/>
  <c r="I96" i="8"/>
  <c r="I97" i="8" s="1"/>
  <c r="M96" i="8"/>
  <c r="V96" i="8"/>
  <c r="X96" i="8"/>
  <c r="B97" i="8"/>
  <c r="G97" i="8"/>
  <c r="M97" i="8"/>
  <c r="V97" i="8"/>
  <c r="X97" i="8" s="1"/>
  <c r="B98" i="8"/>
  <c r="M98" i="8"/>
  <c r="V98" i="8"/>
  <c r="X98" i="8"/>
  <c r="B99" i="8"/>
  <c r="M99" i="8"/>
  <c r="V99" i="8"/>
  <c r="X99" i="8"/>
  <c r="B100" i="8"/>
  <c r="D100" i="8"/>
  <c r="D101" i="8" s="1"/>
  <c r="D102" i="8" s="1"/>
  <c r="D103" i="8" s="1"/>
  <c r="D104" i="8" s="1"/>
  <c r="D105" i="8" s="1"/>
  <c r="D106" i="8" s="1"/>
  <c r="D107" i="8" s="1"/>
  <c r="D108" i="8" s="1"/>
  <c r="D109" i="8" s="1"/>
  <c r="D110" i="8" s="1"/>
  <c r="D111" i="8" s="1"/>
  <c r="D112" i="8" s="1"/>
  <c r="D113" i="8" s="1"/>
  <c r="D114" i="8" s="1"/>
  <c r="D115" i="8" s="1"/>
  <c r="D116" i="8" s="1"/>
  <c r="D117" i="8" s="1"/>
  <c r="D118" i="8" s="1"/>
  <c r="D119" i="8" s="1"/>
  <c r="D120" i="8" s="1"/>
  <c r="D121" i="8" s="1"/>
  <c r="D122" i="8" s="1"/>
  <c r="D123" i="8" s="1"/>
  <c r="D124" i="8" s="1"/>
  <c r="D125" i="8" s="1"/>
  <c r="D126" i="8" s="1"/>
  <c r="D127" i="8" s="1"/>
  <c r="D128" i="8" s="1"/>
  <c r="D129" i="8" s="1"/>
  <c r="D130" i="8" s="1"/>
  <c r="D131" i="8" s="1"/>
  <c r="D132" i="8" s="1"/>
  <c r="D133" i="8" s="1"/>
  <c r="D134" i="8" s="1"/>
  <c r="D135" i="8" s="1"/>
  <c r="D136" i="8" s="1"/>
  <c r="D137" i="8" s="1"/>
  <c r="D138" i="8" s="1"/>
  <c r="D139" i="8" s="1"/>
  <c r="D140" i="8" s="1"/>
  <c r="D141" i="8" s="1"/>
  <c r="D142" i="8" s="1"/>
  <c r="D143" i="8" s="1"/>
  <c r="D144" i="8" s="1"/>
  <c r="D145" i="8" s="1"/>
  <c r="D146" i="8" s="1"/>
  <c r="D147" i="8" s="1"/>
  <c r="D148" i="8" s="1"/>
  <c r="D149" i="8" s="1"/>
  <c r="D150" i="8" s="1"/>
  <c r="D151" i="8" s="1"/>
  <c r="D152" i="8" s="1"/>
  <c r="D153" i="8" s="1"/>
  <c r="D154" i="8" s="1"/>
  <c r="M100" i="8"/>
  <c r="V100" i="8"/>
  <c r="W100" i="8"/>
  <c r="X100" i="8"/>
  <c r="B101" i="8"/>
  <c r="G101" i="8"/>
  <c r="H101" i="8"/>
  <c r="H102" i="8" s="1"/>
  <c r="H103" i="8" s="1"/>
  <c r="H104" i="8" s="1"/>
  <c r="H105" i="8" s="1"/>
  <c r="H106" i="8" s="1"/>
  <c r="H107" i="8" s="1"/>
  <c r="I101" i="8"/>
  <c r="I102" i="8" s="1"/>
  <c r="I103" i="8" s="1"/>
  <c r="I104" i="8" s="1"/>
  <c r="I105" i="8" s="1"/>
  <c r="I106" i="8" s="1"/>
  <c r="I107" i="8" s="1"/>
  <c r="M101" i="8"/>
  <c r="V101" i="8"/>
  <c r="X101" i="8" s="1"/>
  <c r="W101" i="8"/>
  <c r="B102" i="8"/>
  <c r="G102" i="8"/>
  <c r="G103" i="8" s="1"/>
  <c r="G104" i="8" s="1"/>
  <c r="G105" i="8" s="1"/>
  <c r="G106" i="8" s="1"/>
  <c r="G107" i="8" s="1"/>
  <c r="M102" i="8"/>
  <c r="V102" i="8"/>
  <c r="X102" i="8"/>
  <c r="B103" i="8"/>
  <c r="M103" i="8"/>
  <c r="V103" i="8"/>
  <c r="X103" i="8"/>
  <c r="B104" i="8"/>
  <c r="M104" i="8"/>
  <c r="V104" i="8"/>
  <c r="X104" i="8" s="1"/>
  <c r="W104" i="8"/>
  <c r="B105" i="8"/>
  <c r="M105" i="8"/>
  <c r="V105" i="8"/>
  <c r="X105" i="8" s="1"/>
  <c r="B106" i="8"/>
  <c r="M106" i="8"/>
  <c r="V106" i="8"/>
  <c r="W106" i="8"/>
  <c r="X106" i="8" s="1"/>
  <c r="B107" i="8"/>
  <c r="M107" i="8"/>
  <c r="V107" i="8"/>
  <c r="W107" i="8"/>
  <c r="B108" i="8"/>
  <c r="M108" i="8"/>
  <c r="V108" i="8"/>
  <c r="X108" i="8" s="1"/>
  <c r="B109" i="8"/>
  <c r="G109" i="8"/>
  <c r="H109" i="8"/>
  <c r="H110" i="8" s="1"/>
  <c r="H111" i="8" s="1"/>
  <c r="H112" i="8" s="1"/>
  <c r="H113" i="8" s="1"/>
  <c r="H114" i="8" s="1"/>
  <c r="H115" i="8" s="1"/>
  <c r="H116" i="8" s="1"/>
  <c r="H117" i="8" s="1"/>
  <c r="I109" i="8"/>
  <c r="M109" i="8"/>
  <c r="V109" i="8"/>
  <c r="X109" i="8"/>
  <c r="B110" i="8"/>
  <c r="G110" i="8"/>
  <c r="G111" i="8" s="1"/>
  <c r="G112" i="8" s="1"/>
  <c r="G113" i="8" s="1"/>
  <c r="G114" i="8" s="1"/>
  <c r="G115" i="8" s="1"/>
  <c r="G116" i="8" s="1"/>
  <c r="G117" i="8" s="1"/>
  <c r="I110" i="8"/>
  <c r="M110" i="8"/>
  <c r="V110" i="8"/>
  <c r="X110" i="8"/>
  <c r="B111" i="8"/>
  <c r="I111" i="8"/>
  <c r="I112" i="8" s="1"/>
  <c r="I113" i="8" s="1"/>
  <c r="I114" i="8" s="1"/>
  <c r="I115" i="8" s="1"/>
  <c r="I116" i="8" s="1"/>
  <c r="M111" i="8"/>
  <c r="V111" i="8"/>
  <c r="X111" i="8"/>
  <c r="B112" i="8"/>
  <c r="M112" i="8"/>
  <c r="V112" i="8"/>
  <c r="X112" i="8" s="1"/>
  <c r="B113" i="8"/>
  <c r="F113" i="8"/>
  <c r="F114" i="8" s="1"/>
  <c r="F115" i="8" s="1"/>
  <c r="F116" i="8" s="1"/>
  <c r="F117" i="8" s="1"/>
  <c r="M113" i="8"/>
  <c r="V113" i="8"/>
  <c r="X113" i="8"/>
  <c r="B114" i="8"/>
  <c r="M114" i="8"/>
  <c r="V114" i="8"/>
  <c r="X114" i="8" s="1"/>
  <c r="B115" i="8"/>
  <c r="M115" i="8"/>
  <c r="V115" i="8"/>
  <c r="X115" i="8"/>
  <c r="B116" i="8"/>
  <c r="M116" i="8"/>
  <c r="V116" i="8"/>
  <c r="X116" i="8" s="1"/>
  <c r="B117" i="8"/>
  <c r="I117" i="8"/>
  <c r="M117" i="8"/>
  <c r="V117" i="8"/>
  <c r="X117" i="8"/>
  <c r="B118" i="8"/>
  <c r="M118" i="8"/>
  <c r="V118" i="8"/>
  <c r="X118" i="8" s="1"/>
  <c r="B119" i="8"/>
  <c r="F119" i="8"/>
  <c r="M119" i="8"/>
  <c r="V119" i="8"/>
  <c r="X119" i="8" s="1"/>
  <c r="B120" i="8"/>
  <c r="M120" i="8"/>
  <c r="V120" i="8"/>
  <c r="X120" i="8" s="1"/>
  <c r="B121" i="8"/>
  <c r="F121" i="8"/>
  <c r="F122" i="8" s="1"/>
  <c r="F123" i="8" s="1"/>
  <c r="F124" i="8" s="1"/>
  <c r="F125" i="8" s="1"/>
  <c r="F126" i="8" s="1"/>
  <c r="F127" i="8" s="1"/>
  <c r="F128" i="8" s="1"/>
  <c r="F129" i="8" s="1"/>
  <c r="F130" i="8" s="1"/>
  <c r="F131" i="8" s="1"/>
  <c r="F132" i="8" s="1"/>
  <c r="F133" i="8" s="1"/>
  <c r="G121" i="8"/>
  <c r="G122" i="8" s="1"/>
  <c r="G123" i="8" s="1"/>
  <c r="H121" i="8"/>
  <c r="I121" i="8"/>
  <c r="I122" i="8" s="1"/>
  <c r="M121" i="8"/>
  <c r="V121" i="8"/>
  <c r="X121" i="8" s="1"/>
  <c r="B122" i="8"/>
  <c r="H122" i="8"/>
  <c r="H123" i="8" s="1"/>
  <c r="H124" i="8" s="1"/>
  <c r="H125" i="8" s="1"/>
  <c r="H126" i="8" s="1"/>
  <c r="H127" i="8" s="1"/>
  <c r="H128" i="8" s="1"/>
  <c r="H129" i="8" s="1"/>
  <c r="H130" i="8" s="1"/>
  <c r="H131" i="8" s="1"/>
  <c r="H132" i="8" s="1"/>
  <c r="H133" i="8" s="1"/>
  <c r="M122" i="8"/>
  <c r="V122" i="8"/>
  <c r="X122" i="8" s="1"/>
  <c r="B123" i="8"/>
  <c r="I123" i="8"/>
  <c r="I124" i="8" s="1"/>
  <c r="M123" i="8"/>
  <c r="V123" i="8"/>
  <c r="X123" i="8" s="1"/>
  <c r="B124" i="8"/>
  <c r="G124" i="8"/>
  <c r="M124" i="8"/>
  <c r="V124" i="8"/>
  <c r="X124" i="8"/>
  <c r="B125" i="8"/>
  <c r="M125" i="8"/>
  <c r="V125" i="8"/>
  <c r="X125" i="8"/>
  <c r="B126" i="8"/>
  <c r="G126" i="8"/>
  <c r="I126" i="8"/>
  <c r="M126" i="8"/>
  <c r="V126" i="8"/>
  <c r="X126" i="8" s="1"/>
  <c r="B127" i="8"/>
  <c r="M127" i="8"/>
  <c r="V127" i="8"/>
  <c r="X127" i="8" s="1"/>
  <c r="B128" i="8"/>
  <c r="M128" i="8"/>
  <c r="V128" i="8"/>
  <c r="X128" i="8"/>
  <c r="B129" i="8"/>
  <c r="G129" i="8"/>
  <c r="G130" i="8" s="1"/>
  <c r="I129" i="8"/>
  <c r="M129" i="8"/>
  <c r="V129" i="8"/>
  <c r="X129" i="8"/>
  <c r="B130" i="8"/>
  <c r="I130" i="8"/>
  <c r="M130" i="8"/>
  <c r="V130" i="8"/>
  <c r="X130" i="8"/>
  <c r="B131" i="8"/>
  <c r="M131" i="8"/>
  <c r="V131" i="8"/>
  <c r="X131" i="8" s="1"/>
  <c r="B132" i="8"/>
  <c r="G132" i="8"/>
  <c r="I132" i="8"/>
  <c r="I133" i="8" s="1"/>
  <c r="M132" i="8"/>
  <c r="V132" i="8"/>
  <c r="X132" i="8"/>
  <c r="B133" i="8"/>
  <c r="G133" i="8"/>
  <c r="M133" i="8"/>
  <c r="V133" i="8"/>
  <c r="X133" i="8"/>
  <c r="B134" i="8"/>
  <c r="M134" i="8"/>
  <c r="V134" i="8"/>
  <c r="X134" i="8"/>
  <c r="B135" i="8"/>
  <c r="F135" i="8"/>
  <c r="G135" i="8"/>
  <c r="H135" i="8"/>
  <c r="I135" i="8"/>
  <c r="M135" i="8"/>
  <c r="V135" i="8"/>
  <c r="X135" i="8" s="1"/>
  <c r="B136" i="8"/>
  <c r="F136" i="8"/>
  <c r="H136" i="8"/>
  <c r="M136" i="8"/>
  <c r="V136" i="8"/>
  <c r="X136" i="8"/>
  <c r="B137" i="8"/>
  <c r="F137" i="8"/>
  <c r="H137" i="8"/>
  <c r="H138" i="8" s="1"/>
  <c r="H139" i="8" s="1"/>
  <c r="H140" i="8" s="1"/>
  <c r="H141" i="8" s="1"/>
  <c r="H142" i="8" s="1"/>
  <c r="M137" i="8"/>
  <c r="V137" i="8"/>
  <c r="X137" i="8" s="1"/>
  <c r="B138" i="8"/>
  <c r="F138" i="8"/>
  <c r="F139" i="8" s="1"/>
  <c r="F140" i="8" s="1"/>
  <c r="F141" i="8" s="1"/>
  <c r="F142" i="8" s="1"/>
  <c r="F143" i="8" s="1"/>
  <c r="F144" i="8" s="1"/>
  <c r="F145" i="8" s="1"/>
  <c r="F146" i="8" s="1"/>
  <c r="F147" i="8" s="1"/>
  <c r="F148" i="8" s="1"/>
  <c r="G138" i="8"/>
  <c r="G139" i="8" s="1"/>
  <c r="G140" i="8" s="1"/>
  <c r="G141" i="8" s="1"/>
  <c r="G142" i="8" s="1"/>
  <c r="G143" i="8" s="1"/>
  <c r="G144" i="8" s="1"/>
  <c r="G145" i="8" s="1"/>
  <c r="I138" i="8"/>
  <c r="M138" i="8"/>
  <c r="V138" i="8"/>
  <c r="X138" i="8" s="1"/>
  <c r="B139" i="8"/>
  <c r="I139" i="8"/>
  <c r="M139" i="8"/>
  <c r="V139" i="8"/>
  <c r="X139" i="8"/>
  <c r="B140" i="8"/>
  <c r="I140" i="8"/>
  <c r="I141" i="8" s="1"/>
  <c r="M140" i="8"/>
  <c r="V140" i="8"/>
  <c r="X140" i="8"/>
  <c r="B141" i="8"/>
  <c r="M141" i="8"/>
  <c r="V141" i="8"/>
  <c r="X141" i="8" s="1"/>
  <c r="B142" i="8"/>
  <c r="I142" i="8"/>
  <c r="I143" i="8" s="1"/>
  <c r="I144" i="8" s="1"/>
  <c r="I145" i="8" s="1"/>
  <c r="M142" i="8"/>
  <c r="V142" i="8"/>
  <c r="X142" i="8" s="1"/>
  <c r="B143" i="8"/>
  <c r="H143" i="8"/>
  <c r="H144" i="8" s="1"/>
  <c r="H145" i="8" s="1"/>
  <c r="M143" i="8"/>
  <c r="V143" i="8"/>
  <c r="X143" i="8"/>
  <c r="B144" i="8"/>
  <c r="M144" i="8"/>
  <c r="V144" i="8"/>
  <c r="X144" i="8" s="1"/>
  <c r="B145" i="8"/>
  <c r="M145" i="8"/>
  <c r="V145" i="8"/>
  <c r="X145" i="8" s="1"/>
  <c r="B146" i="8"/>
  <c r="M146" i="8"/>
  <c r="V146" i="8"/>
  <c r="X146" i="8" s="1"/>
  <c r="B147" i="8"/>
  <c r="M147" i="8"/>
  <c r="V147" i="8"/>
  <c r="X147" i="8" s="1"/>
  <c r="B148" i="8"/>
  <c r="G148" i="8"/>
  <c r="H148" i="8"/>
  <c r="I148" i="8"/>
  <c r="M148" i="8"/>
  <c r="V148" i="8"/>
  <c r="X148" i="8"/>
  <c r="B149" i="8"/>
  <c r="M149" i="8"/>
  <c r="V149" i="8"/>
  <c r="X149" i="8"/>
  <c r="B150" i="8"/>
  <c r="E150" i="8"/>
  <c r="E151" i="8" s="1"/>
  <c r="F150" i="8"/>
  <c r="G150" i="8"/>
  <c r="G151" i="8" s="1"/>
  <c r="G152" i="8" s="1"/>
  <c r="H150" i="8"/>
  <c r="I150" i="8"/>
  <c r="M150" i="8"/>
  <c r="V150" i="8"/>
  <c r="X150" i="8" s="1"/>
  <c r="B151" i="8"/>
  <c r="F151" i="8"/>
  <c r="H151" i="8"/>
  <c r="H152" i="8" s="1"/>
  <c r="H153" i="8" s="1"/>
  <c r="H154" i="8" s="1"/>
  <c r="I151" i="8"/>
  <c r="I152" i="8" s="1"/>
  <c r="M151" i="8"/>
  <c r="V151" i="8"/>
  <c r="X151" i="8"/>
  <c r="B152" i="8"/>
  <c r="E152" i="8"/>
  <c r="E153" i="8" s="1"/>
  <c r="E154" i="8" s="1"/>
  <c r="F152" i="8"/>
  <c r="F153" i="8" s="1"/>
  <c r="F154" i="8" s="1"/>
  <c r="M152" i="8"/>
  <c r="V152" i="8"/>
  <c r="X152" i="8" s="1"/>
  <c r="B153" i="8"/>
  <c r="M153" i="8"/>
  <c r="V153" i="8"/>
  <c r="X153" i="8" s="1"/>
  <c r="B154" i="8"/>
  <c r="M154" i="8"/>
  <c r="V154" i="8"/>
  <c r="X154" i="8" s="1"/>
  <c r="B155" i="8"/>
  <c r="M155" i="8"/>
  <c r="V155" i="8"/>
  <c r="X155" i="8"/>
  <c r="B156" i="8"/>
  <c r="D156" i="8"/>
  <c r="E156" i="8"/>
  <c r="E157" i="8" s="1"/>
  <c r="E158" i="8" s="1"/>
  <c r="E159" i="8" s="1"/>
  <c r="E160" i="8" s="1"/>
  <c r="E161" i="8" s="1"/>
  <c r="E162" i="8" s="1"/>
  <c r="E163" i="8" s="1"/>
  <c r="E164" i="8" s="1"/>
  <c r="E165" i="8" s="1"/>
  <c r="F156" i="8"/>
  <c r="F157" i="8" s="1"/>
  <c r="F158" i="8" s="1"/>
  <c r="F159" i="8" s="1"/>
  <c r="G156" i="8"/>
  <c r="G157" i="8" s="1"/>
  <c r="G158" i="8" s="1"/>
  <c r="G159" i="8" s="1"/>
  <c r="H156" i="8"/>
  <c r="I156" i="8"/>
  <c r="M156" i="8"/>
  <c r="V156" i="8"/>
  <c r="X156" i="8" s="1"/>
  <c r="B157" i="8"/>
  <c r="D157" i="8"/>
  <c r="D158" i="8" s="1"/>
  <c r="D159" i="8" s="1"/>
  <c r="D160" i="8" s="1"/>
  <c r="D161" i="8" s="1"/>
  <c r="H157" i="8"/>
  <c r="I157" i="8"/>
  <c r="M157" i="8"/>
  <c r="V157" i="8"/>
  <c r="X157" i="8"/>
  <c r="B158" i="8"/>
  <c r="H158" i="8"/>
  <c r="H159" i="8" s="1"/>
  <c r="I158" i="8"/>
  <c r="I159" i="8" s="1"/>
  <c r="M158" i="8"/>
  <c r="V158" i="8"/>
  <c r="X158" i="8"/>
  <c r="B159" i="8"/>
  <c r="M159" i="8"/>
  <c r="V159" i="8"/>
  <c r="X159" i="8" s="1"/>
  <c r="B160" i="8"/>
  <c r="M160" i="8"/>
  <c r="V160" i="8"/>
  <c r="X160" i="8"/>
  <c r="B161" i="8"/>
  <c r="F161" i="8"/>
  <c r="G161" i="8"/>
  <c r="H161" i="8"/>
  <c r="I161" i="8"/>
  <c r="M161" i="8"/>
  <c r="V161" i="8"/>
  <c r="X161" i="8" s="1"/>
  <c r="B162" i="8"/>
  <c r="D162" i="8"/>
  <c r="D163" i="8" s="1"/>
  <c r="D164" i="8" s="1"/>
  <c r="M162" i="8"/>
  <c r="V162" i="8"/>
  <c r="X162" i="8"/>
  <c r="B163" i="8"/>
  <c r="M163" i="8"/>
  <c r="V163" i="8"/>
  <c r="X163" i="8" s="1"/>
  <c r="B164" i="8"/>
  <c r="F164" i="8"/>
  <c r="F165" i="8" s="1"/>
  <c r="G164" i="8"/>
  <c r="G165" i="8" s="1"/>
  <c r="H164" i="8"/>
  <c r="I164" i="8"/>
  <c r="M164" i="8"/>
  <c r="V164" i="8"/>
  <c r="X164" i="8" s="1"/>
  <c r="B165" i="8"/>
  <c r="D165" i="8"/>
  <c r="H165" i="8"/>
  <c r="I165" i="8"/>
  <c r="M165" i="8"/>
  <c r="V165" i="8"/>
  <c r="X165" i="8"/>
  <c r="B166" i="8"/>
  <c r="M166" i="8"/>
  <c r="V166" i="8"/>
  <c r="X166" i="8"/>
  <c r="B167" i="8"/>
  <c r="M167" i="8"/>
  <c r="V167" i="8"/>
  <c r="X167" i="8"/>
  <c r="B168" i="8"/>
  <c r="C168" i="8"/>
  <c r="D168" i="8"/>
  <c r="E168" i="8"/>
  <c r="F168" i="8"/>
  <c r="G168" i="8"/>
  <c r="H168" i="8"/>
  <c r="H169" i="8" s="1"/>
  <c r="I168" i="8"/>
  <c r="I169" i="8" s="1"/>
  <c r="M168" i="8"/>
  <c r="V168" i="8"/>
  <c r="X168" i="8"/>
  <c r="B169" i="8"/>
  <c r="C169" i="8"/>
  <c r="D169" i="8"/>
  <c r="E169" i="8"/>
  <c r="E170" i="8" s="1"/>
  <c r="E171" i="8" s="1"/>
  <c r="E172" i="8" s="1"/>
  <c r="F169" i="8"/>
  <c r="G169" i="8"/>
  <c r="M169" i="8"/>
  <c r="V169" i="8"/>
  <c r="X169" i="8"/>
  <c r="B170" i="8"/>
  <c r="C170" i="8"/>
  <c r="D170" i="8"/>
  <c r="M170" i="8"/>
  <c r="V170" i="8"/>
  <c r="X170" i="8" s="1"/>
  <c r="B171" i="8"/>
  <c r="C171" i="8"/>
  <c r="C172" i="8" s="1"/>
  <c r="C173" i="8" s="1"/>
  <c r="C174" i="8" s="1"/>
  <c r="C175" i="8" s="1"/>
  <c r="C176" i="8" s="1"/>
  <c r="C177" i="8" s="1"/>
  <c r="C178" i="8" s="1"/>
  <c r="C179" i="8" s="1"/>
  <c r="C180" i="8" s="1"/>
  <c r="C181" i="8" s="1"/>
  <c r="C182" i="8" s="1"/>
  <c r="C183" i="8" s="1"/>
  <c r="C184" i="8" s="1"/>
  <c r="C185" i="8" s="1"/>
  <c r="C186" i="8" s="1"/>
  <c r="C187" i="8" s="1"/>
  <c r="C188" i="8" s="1"/>
  <c r="C189" i="8" s="1"/>
  <c r="C190" i="8" s="1"/>
  <c r="D171" i="8"/>
  <c r="D172" i="8" s="1"/>
  <c r="D173" i="8" s="1"/>
  <c r="D174" i="8" s="1"/>
  <c r="D175" i="8" s="1"/>
  <c r="D176" i="8" s="1"/>
  <c r="F171" i="8"/>
  <c r="M171" i="8"/>
  <c r="V171" i="8"/>
  <c r="X171" i="8" s="1"/>
  <c r="B172" i="8"/>
  <c r="M172" i="8"/>
  <c r="V172" i="8"/>
  <c r="X172" i="8"/>
  <c r="B173" i="8"/>
  <c r="E173" i="8"/>
  <c r="E174" i="8" s="1"/>
  <c r="E175" i="8" s="1"/>
  <c r="E176" i="8" s="1"/>
  <c r="F173" i="8"/>
  <c r="G173" i="8"/>
  <c r="H173" i="8"/>
  <c r="I173" i="8"/>
  <c r="M173" i="8"/>
  <c r="V173" i="8"/>
  <c r="X173" i="8"/>
  <c r="B174" i="8"/>
  <c r="H174" i="8"/>
  <c r="M174" i="8"/>
  <c r="V174" i="8"/>
  <c r="X174" i="8"/>
  <c r="B175" i="8"/>
  <c r="F175" i="8"/>
  <c r="M175" i="8"/>
  <c r="V175" i="8"/>
  <c r="X175" i="8"/>
  <c r="B176" i="8"/>
  <c r="M176" i="8"/>
  <c r="V176" i="8"/>
  <c r="X176" i="8" s="1"/>
  <c r="B177" i="8"/>
  <c r="M177" i="8"/>
  <c r="V177" i="8"/>
  <c r="X177" i="8"/>
  <c r="B178" i="8"/>
  <c r="D178" i="8"/>
  <c r="E178" i="8"/>
  <c r="F178" i="8"/>
  <c r="H178" i="8"/>
  <c r="H179" i="8" s="1"/>
  <c r="M178" i="8"/>
  <c r="V178" i="8"/>
  <c r="X178" i="8"/>
  <c r="B179" i="8"/>
  <c r="D179" i="8"/>
  <c r="D180" i="8" s="1"/>
  <c r="D181" i="8" s="1"/>
  <c r="D182" i="8" s="1"/>
  <c r="D183" i="8" s="1"/>
  <c r="E179" i="8"/>
  <c r="E180" i="8" s="1"/>
  <c r="E181" i="8" s="1"/>
  <c r="F179" i="8"/>
  <c r="F180" i="8" s="1"/>
  <c r="F181" i="8" s="1"/>
  <c r="M179" i="8"/>
  <c r="V179" i="8"/>
  <c r="X179" i="8" s="1"/>
  <c r="B180" i="8"/>
  <c r="G180" i="8"/>
  <c r="H180" i="8"/>
  <c r="I180" i="8"/>
  <c r="M180" i="8"/>
  <c r="V180" i="8"/>
  <c r="X180" i="8" s="1"/>
  <c r="B181" i="8"/>
  <c r="G181" i="8"/>
  <c r="H181" i="8"/>
  <c r="H182" i="8" s="1"/>
  <c r="H183" i="8" s="1"/>
  <c r="I181" i="8"/>
  <c r="M181" i="8"/>
  <c r="V181" i="8"/>
  <c r="X181" i="8"/>
  <c r="B182" i="8"/>
  <c r="E182" i="8"/>
  <c r="E183" i="8" s="1"/>
  <c r="F182" i="8"/>
  <c r="M182" i="8"/>
  <c r="V182" i="8"/>
  <c r="X182" i="8"/>
  <c r="B183" i="8"/>
  <c r="F183" i="8"/>
  <c r="M183" i="8"/>
  <c r="V183" i="8"/>
  <c r="X183" i="8"/>
  <c r="B184" i="8"/>
  <c r="M184" i="8"/>
  <c r="V184" i="8"/>
  <c r="X184" i="8" s="1"/>
  <c r="B185" i="8"/>
  <c r="D185" i="8"/>
  <c r="E185" i="8"/>
  <c r="F185" i="8"/>
  <c r="G185" i="8"/>
  <c r="H185" i="8"/>
  <c r="I185" i="8"/>
  <c r="M185" i="8"/>
  <c r="V185" i="8"/>
  <c r="X185" i="8"/>
  <c r="B186" i="8"/>
  <c r="D186" i="8"/>
  <c r="D187" i="8" s="1"/>
  <c r="D188" i="8" s="1"/>
  <c r="D189" i="8" s="1"/>
  <c r="D190" i="8" s="1"/>
  <c r="E186" i="8"/>
  <c r="E187" i="8" s="1"/>
  <c r="E188" i="8" s="1"/>
  <c r="E189" i="8" s="1"/>
  <c r="M186" i="8"/>
  <c r="V186" i="8"/>
  <c r="X186" i="8"/>
  <c r="B187" i="8"/>
  <c r="F187" i="8"/>
  <c r="G187" i="8"/>
  <c r="H187" i="8"/>
  <c r="I187" i="8"/>
  <c r="M187" i="8"/>
  <c r="V187" i="8"/>
  <c r="X187" i="8" s="1"/>
  <c r="B188" i="8"/>
  <c r="M188" i="8"/>
  <c r="V188" i="8"/>
  <c r="X188" i="8" s="1"/>
  <c r="B189" i="8"/>
  <c r="F189" i="8"/>
  <c r="G189" i="8"/>
  <c r="H189" i="8"/>
  <c r="H190" i="8" s="1"/>
  <c r="I189" i="8"/>
  <c r="I190" i="8" s="1"/>
  <c r="M189" i="8"/>
  <c r="V189" i="8"/>
  <c r="X189" i="8" s="1"/>
  <c r="B190" i="8"/>
  <c r="E190" i="8"/>
  <c r="M190" i="8"/>
  <c r="V190" i="8"/>
  <c r="X190" i="8" s="1"/>
  <c r="B191" i="8"/>
  <c r="M191" i="8"/>
  <c r="V191" i="8"/>
  <c r="X191" i="8"/>
  <c r="B192" i="8"/>
  <c r="C192" i="8"/>
  <c r="D192" i="8"/>
  <c r="E192" i="8"/>
  <c r="F192" i="8"/>
  <c r="G192" i="8"/>
  <c r="H192" i="8"/>
  <c r="H193" i="8" s="1"/>
  <c r="H194" i="8" s="1"/>
  <c r="I192" i="8"/>
  <c r="M192" i="8"/>
  <c r="V192" i="8"/>
  <c r="X192" i="8"/>
  <c r="B193" i="8"/>
  <c r="C193" i="8"/>
  <c r="D193" i="8"/>
  <c r="E193" i="8"/>
  <c r="F193" i="8"/>
  <c r="F194" i="8" s="1"/>
  <c r="F195" i="8" s="1"/>
  <c r="F196" i="8" s="1"/>
  <c r="F197" i="8" s="1"/>
  <c r="M193" i="8"/>
  <c r="V193" i="8"/>
  <c r="X193" i="8" s="1"/>
  <c r="B194" i="8"/>
  <c r="C194" i="8"/>
  <c r="D194" i="8"/>
  <c r="D195" i="8" s="1"/>
  <c r="E194" i="8"/>
  <c r="E195" i="8" s="1"/>
  <c r="E196" i="8" s="1"/>
  <c r="G194" i="8"/>
  <c r="I194" i="8"/>
  <c r="M194" i="8"/>
  <c r="V194" i="8"/>
  <c r="X194" i="8"/>
  <c r="B195" i="8"/>
  <c r="C195" i="8"/>
  <c r="C196" i="8" s="1"/>
  <c r="C197" i="8" s="1"/>
  <c r="C198" i="8" s="1"/>
  <c r="C199" i="8" s="1"/>
  <c r="M195" i="8"/>
  <c r="V195" i="8"/>
  <c r="X195" i="8" s="1"/>
  <c r="B196" i="8"/>
  <c r="D196" i="8"/>
  <c r="D197" i="8" s="1"/>
  <c r="D198" i="8" s="1"/>
  <c r="D199" i="8" s="1"/>
  <c r="D200" i="8" s="1"/>
  <c r="D201" i="8" s="1"/>
  <c r="D202" i="8" s="1"/>
  <c r="D203" i="8" s="1"/>
  <c r="D204" i="8" s="1"/>
  <c r="D205" i="8" s="1"/>
  <c r="D206" i="8" s="1"/>
  <c r="D207" i="8" s="1"/>
  <c r="D208" i="8" s="1"/>
  <c r="D209" i="8" s="1"/>
  <c r="M196" i="8"/>
  <c r="V196" i="8"/>
  <c r="X196" i="8" s="1"/>
  <c r="B197" i="8"/>
  <c r="E197" i="8"/>
  <c r="E198" i="8" s="1"/>
  <c r="G197" i="8"/>
  <c r="H197" i="8"/>
  <c r="I197" i="8"/>
  <c r="M197" i="8"/>
  <c r="V197" i="8"/>
  <c r="X197" i="8"/>
  <c r="B198" i="8"/>
  <c r="M198" i="8"/>
  <c r="V198" i="8"/>
  <c r="X198" i="8" s="1"/>
  <c r="B199" i="8"/>
  <c r="E199" i="8"/>
  <c r="E200" i="8" s="1"/>
  <c r="E201" i="8" s="1"/>
  <c r="E202" i="8" s="1"/>
  <c r="E203" i="8" s="1"/>
  <c r="E204" i="8" s="1"/>
  <c r="E205" i="8" s="1"/>
  <c r="E206" i="8" s="1"/>
  <c r="E207" i="8" s="1"/>
  <c r="E208" i="8" s="1"/>
  <c r="E209" i="8" s="1"/>
  <c r="F199" i="8"/>
  <c r="F200" i="8" s="1"/>
  <c r="F201" i="8" s="1"/>
  <c r="F202" i="8" s="1"/>
  <c r="F203" i="8" s="1"/>
  <c r="G199" i="8"/>
  <c r="G200" i="8" s="1"/>
  <c r="G201" i="8" s="1"/>
  <c r="H199" i="8"/>
  <c r="I199" i="8"/>
  <c r="I200" i="8" s="1"/>
  <c r="M199" i="8"/>
  <c r="V199" i="8"/>
  <c r="X199" i="8" s="1"/>
  <c r="B200" i="8"/>
  <c r="C200" i="8"/>
  <c r="C201" i="8" s="1"/>
  <c r="C202" i="8" s="1"/>
  <c r="C203" i="8" s="1"/>
  <c r="C204" i="8" s="1"/>
  <c r="C205" i="8" s="1"/>
  <c r="C206" i="8" s="1"/>
  <c r="C207" i="8" s="1"/>
  <c r="C208" i="8" s="1"/>
  <c r="C209" i="8" s="1"/>
  <c r="C210" i="8" s="1"/>
  <c r="C211" i="8" s="1"/>
  <c r="C212" i="8" s="1"/>
  <c r="C213" i="8" s="1"/>
  <c r="C214" i="8" s="1"/>
  <c r="C215" i="8" s="1"/>
  <c r="C216" i="8" s="1"/>
  <c r="C217" i="8" s="1"/>
  <c r="C218" i="8" s="1"/>
  <c r="C219" i="8" s="1"/>
  <c r="C220" i="8" s="1"/>
  <c r="C221" i="8" s="1"/>
  <c r="C222" i="8" s="1"/>
  <c r="C223" i="8" s="1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4" i="8" s="1"/>
  <c r="C245" i="8" s="1"/>
  <c r="C246" i="8" s="1"/>
  <c r="C247" i="8" s="1"/>
  <c r="C248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H200" i="8"/>
  <c r="H201" i="8" s="1"/>
  <c r="M200" i="8"/>
  <c r="V200" i="8"/>
  <c r="X200" i="8"/>
  <c r="B201" i="8"/>
  <c r="I201" i="8"/>
  <c r="M201" i="8"/>
  <c r="V201" i="8"/>
  <c r="X201" i="8" s="1"/>
  <c r="B202" i="8"/>
  <c r="M202" i="8"/>
  <c r="V202" i="8"/>
  <c r="X202" i="8" s="1"/>
  <c r="B203" i="8"/>
  <c r="G203" i="8"/>
  <c r="H203" i="8"/>
  <c r="I203" i="8"/>
  <c r="M203" i="8"/>
  <c r="V203" i="8"/>
  <c r="X203" i="8"/>
  <c r="B204" i="8"/>
  <c r="M204" i="8"/>
  <c r="V204" i="8"/>
  <c r="X204" i="8" s="1"/>
  <c r="B205" i="8"/>
  <c r="F205" i="8"/>
  <c r="F206" i="8" s="1"/>
  <c r="G205" i="8"/>
  <c r="H205" i="8"/>
  <c r="H206" i="8" s="1"/>
  <c r="I205" i="8"/>
  <c r="M205" i="8"/>
  <c r="V205" i="8"/>
  <c r="X205" i="8"/>
  <c r="B206" i="8"/>
  <c r="G206" i="8"/>
  <c r="I206" i="8"/>
  <c r="M206" i="8"/>
  <c r="V206" i="8"/>
  <c r="X206" i="8" s="1"/>
  <c r="B207" i="8"/>
  <c r="F207" i="8"/>
  <c r="M207" i="8"/>
  <c r="V207" i="8"/>
  <c r="X207" i="8" s="1"/>
  <c r="B208" i="8"/>
  <c r="F208" i="8"/>
  <c r="F209" i="8" s="1"/>
  <c r="M208" i="8"/>
  <c r="V208" i="8"/>
  <c r="X208" i="8"/>
  <c r="B209" i="8"/>
  <c r="G209" i="8"/>
  <c r="H209" i="8"/>
  <c r="I209" i="8"/>
  <c r="M209" i="8"/>
  <c r="V209" i="8"/>
  <c r="X209" i="8"/>
  <c r="B210" i="8"/>
  <c r="M210" i="8"/>
  <c r="V210" i="8"/>
  <c r="X210" i="8" s="1"/>
  <c r="B211" i="8"/>
  <c r="D211" i="8"/>
  <c r="E211" i="8"/>
  <c r="F211" i="8"/>
  <c r="F212" i="8" s="1"/>
  <c r="F213" i="8" s="1"/>
  <c r="F214" i="8" s="1"/>
  <c r="F215" i="8" s="1"/>
  <c r="G211" i="8"/>
  <c r="G212" i="8" s="1"/>
  <c r="H211" i="8"/>
  <c r="H212" i="8" s="1"/>
  <c r="I211" i="8"/>
  <c r="I212" i="8" s="1"/>
  <c r="M211" i="8"/>
  <c r="V211" i="8"/>
  <c r="X211" i="8"/>
  <c r="B212" i="8"/>
  <c r="D212" i="8"/>
  <c r="D213" i="8" s="1"/>
  <c r="D214" i="8" s="1"/>
  <c r="D215" i="8" s="1"/>
  <c r="D216" i="8" s="1"/>
  <c r="D217" i="8" s="1"/>
  <c r="D218" i="8" s="1"/>
  <c r="D219" i="8" s="1"/>
  <c r="D220" i="8" s="1"/>
  <c r="D221" i="8" s="1"/>
  <c r="D222" i="8" s="1"/>
  <c r="D223" i="8" s="1"/>
  <c r="D224" i="8" s="1"/>
  <c r="D225" i="8" s="1"/>
  <c r="D226" i="8" s="1"/>
  <c r="D227" i="8" s="1"/>
  <c r="D228" i="8" s="1"/>
  <c r="D229" i="8" s="1"/>
  <c r="D230" i="8" s="1"/>
  <c r="D231" i="8" s="1"/>
  <c r="D232" i="8" s="1"/>
  <c r="D233" i="8" s="1"/>
  <c r="D234" i="8" s="1"/>
  <c r="D235" i="8" s="1"/>
  <c r="D236" i="8" s="1"/>
  <c r="D237" i="8" s="1"/>
  <c r="D238" i="8" s="1"/>
  <c r="D239" i="8" s="1"/>
  <c r="D240" i="8" s="1"/>
  <c r="D241" i="8" s="1"/>
  <c r="D242" i="8" s="1"/>
  <c r="D243" i="8" s="1"/>
  <c r="D244" i="8" s="1"/>
  <c r="D245" i="8" s="1"/>
  <c r="D246" i="8" s="1"/>
  <c r="E212" i="8"/>
  <c r="E213" i="8" s="1"/>
  <c r="E214" i="8" s="1"/>
  <c r="E215" i="8" s="1"/>
  <c r="E216" i="8" s="1"/>
  <c r="E217" i="8" s="1"/>
  <c r="E218" i="8" s="1"/>
  <c r="E219" i="8" s="1"/>
  <c r="E220" i="8" s="1"/>
  <c r="E221" i="8" s="1"/>
  <c r="E222" i="8" s="1"/>
  <c r="E223" i="8" s="1"/>
  <c r="E224" i="8" s="1"/>
  <c r="E225" i="8" s="1"/>
  <c r="E226" i="8" s="1"/>
  <c r="E227" i="8" s="1"/>
  <c r="E228" i="8" s="1"/>
  <c r="E229" i="8" s="1"/>
  <c r="E230" i="8" s="1"/>
  <c r="E231" i="8" s="1"/>
  <c r="E232" i="8" s="1"/>
  <c r="E233" i="8" s="1"/>
  <c r="E234" i="8" s="1"/>
  <c r="E235" i="8" s="1"/>
  <c r="E236" i="8" s="1"/>
  <c r="E237" i="8" s="1"/>
  <c r="E238" i="8" s="1"/>
  <c r="E239" i="8" s="1"/>
  <c r="E240" i="8" s="1"/>
  <c r="E241" i="8" s="1"/>
  <c r="E242" i="8" s="1"/>
  <c r="E243" i="8" s="1"/>
  <c r="E244" i="8" s="1"/>
  <c r="E245" i="8" s="1"/>
  <c r="E246" i="8" s="1"/>
  <c r="M212" i="8"/>
  <c r="V212" i="8"/>
  <c r="X212" i="8"/>
  <c r="B213" i="8"/>
  <c r="M213" i="8"/>
  <c r="V213" i="8"/>
  <c r="X213" i="8" s="1"/>
  <c r="B214" i="8"/>
  <c r="G214" i="8"/>
  <c r="H214" i="8"/>
  <c r="I214" i="8"/>
  <c r="M214" i="8"/>
  <c r="V214" i="8"/>
  <c r="X214" i="8"/>
  <c r="B215" i="8"/>
  <c r="G215" i="8"/>
  <c r="G216" i="8" s="1"/>
  <c r="H215" i="8"/>
  <c r="I215" i="8"/>
  <c r="I216" i="8" s="1"/>
  <c r="I217" i="8" s="1"/>
  <c r="I218" i="8" s="1"/>
  <c r="I219" i="8" s="1"/>
  <c r="M215" i="8"/>
  <c r="V215" i="8"/>
  <c r="X215" i="8" s="1"/>
  <c r="B216" i="8"/>
  <c r="F216" i="8"/>
  <c r="H216" i="8"/>
  <c r="H217" i="8" s="1"/>
  <c r="H218" i="8" s="1"/>
  <c r="H219" i="8" s="1"/>
  <c r="H220" i="8" s="1"/>
  <c r="M216" i="8"/>
  <c r="V216" i="8"/>
  <c r="X216" i="8" s="1"/>
  <c r="B217" i="8"/>
  <c r="F217" i="8"/>
  <c r="F218" i="8" s="1"/>
  <c r="F219" i="8" s="1"/>
  <c r="F220" i="8" s="1"/>
  <c r="F221" i="8" s="1"/>
  <c r="F222" i="8" s="1"/>
  <c r="F223" i="8" s="1"/>
  <c r="F224" i="8" s="1"/>
  <c r="F225" i="8" s="1"/>
  <c r="F226" i="8" s="1"/>
  <c r="F227" i="8" s="1"/>
  <c r="F228" i="8" s="1"/>
  <c r="F229" i="8" s="1"/>
  <c r="F230" i="8" s="1"/>
  <c r="F231" i="8" s="1"/>
  <c r="F232" i="8" s="1"/>
  <c r="F233" i="8" s="1"/>
  <c r="F234" i="8" s="1"/>
  <c r="F235" i="8" s="1"/>
  <c r="F236" i="8" s="1"/>
  <c r="F237" i="8" s="1"/>
  <c r="F238" i="8" s="1"/>
  <c r="F239" i="8" s="1"/>
  <c r="F240" i="8" s="1"/>
  <c r="F241" i="8" s="1"/>
  <c r="F242" i="8" s="1"/>
  <c r="F243" i="8" s="1"/>
  <c r="F244" i="8" s="1"/>
  <c r="F245" i="8" s="1"/>
  <c r="F246" i="8" s="1"/>
  <c r="G217" i="8"/>
  <c r="G218" i="8" s="1"/>
  <c r="G219" i="8" s="1"/>
  <c r="M217" i="8"/>
  <c r="V217" i="8"/>
  <c r="X217" i="8" s="1"/>
  <c r="B218" i="8"/>
  <c r="M218" i="8"/>
  <c r="V218" i="8"/>
  <c r="X218" i="8"/>
  <c r="B219" i="8"/>
  <c r="M219" i="8"/>
  <c r="V219" i="8"/>
  <c r="X219" i="8" s="1"/>
  <c r="B220" i="8"/>
  <c r="M220" i="8"/>
  <c r="V220" i="8"/>
  <c r="X220" i="8" s="1"/>
  <c r="B221" i="8"/>
  <c r="G221" i="8"/>
  <c r="G222" i="8" s="1"/>
  <c r="H221" i="8"/>
  <c r="H222" i="8" s="1"/>
  <c r="H223" i="8" s="1"/>
  <c r="H224" i="8" s="1"/>
  <c r="H225" i="8" s="1"/>
  <c r="H226" i="8" s="1"/>
  <c r="H227" i="8" s="1"/>
  <c r="H228" i="8" s="1"/>
  <c r="H229" i="8" s="1"/>
  <c r="H230" i="8" s="1"/>
  <c r="H231" i="8" s="1"/>
  <c r="I221" i="8"/>
  <c r="I222" i="8" s="1"/>
  <c r="M221" i="8"/>
  <c r="V221" i="8"/>
  <c r="X221" i="8" s="1"/>
  <c r="B222" i="8"/>
  <c r="M222" i="8"/>
  <c r="V222" i="8"/>
  <c r="X222" i="8"/>
  <c r="B223" i="8"/>
  <c r="M223" i="8"/>
  <c r="V223" i="8"/>
  <c r="X223" i="8"/>
  <c r="B224" i="8"/>
  <c r="M224" i="8"/>
  <c r="V224" i="8"/>
  <c r="X224" i="8"/>
  <c r="B225" i="8"/>
  <c r="G225" i="8"/>
  <c r="G226" i="8" s="1"/>
  <c r="I225" i="8"/>
  <c r="M225" i="8"/>
  <c r="V225" i="8"/>
  <c r="X225" i="8" s="1"/>
  <c r="B226" i="8"/>
  <c r="I226" i="8"/>
  <c r="I227" i="8" s="1"/>
  <c r="I228" i="8" s="1"/>
  <c r="I229" i="8" s="1"/>
  <c r="I230" i="8" s="1"/>
  <c r="M226" i="8"/>
  <c r="V226" i="8"/>
  <c r="X226" i="8"/>
  <c r="B227" i="8"/>
  <c r="G227" i="8"/>
  <c r="G228" i="8" s="1"/>
  <c r="G229" i="8" s="1"/>
  <c r="M227" i="8"/>
  <c r="V227" i="8"/>
  <c r="X227" i="8" s="1"/>
  <c r="B228" i="8"/>
  <c r="M228" i="8"/>
  <c r="V228" i="8"/>
  <c r="X228" i="8"/>
  <c r="B229" i="8"/>
  <c r="M229" i="8"/>
  <c r="V229" i="8"/>
  <c r="X229" i="8" s="1"/>
  <c r="B230" i="8"/>
  <c r="G230" i="8"/>
  <c r="M230" i="8"/>
  <c r="V230" i="8"/>
  <c r="X230" i="8"/>
  <c r="B231" i="8"/>
  <c r="M231" i="8"/>
  <c r="V231" i="8"/>
  <c r="X231" i="8" s="1"/>
  <c r="B232" i="8"/>
  <c r="M232" i="8"/>
  <c r="V232" i="8"/>
  <c r="X232" i="8" s="1"/>
  <c r="B233" i="8"/>
  <c r="G233" i="8"/>
  <c r="H233" i="8"/>
  <c r="I233" i="8"/>
  <c r="M233" i="8"/>
  <c r="V233" i="8"/>
  <c r="X233" i="8" s="1"/>
  <c r="B234" i="8"/>
  <c r="G234" i="8"/>
  <c r="G235" i="8" s="1"/>
  <c r="G236" i="8" s="1"/>
  <c r="H234" i="8"/>
  <c r="H235" i="8" s="1"/>
  <c r="H236" i="8" s="1"/>
  <c r="I234" i="8"/>
  <c r="I235" i="8" s="1"/>
  <c r="I236" i="8" s="1"/>
  <c r="M234" i="8"/>
  <c r="V234" i="8"/>
  <c r="X234" i="8"/>
  <c r="B235" i="8"/>
  <c r="M235" i="8"/>
  <c r="V235" i="8"/>
  <c r="X235" i="8"/>
  <c r="B236" i="8"/>
  <c r="M236" i="8"/>
  <c r="V236" i="8"/>
  <c r="X236" i="8" s="1"/>
  <c r="B237" i="8"/>
  <c r="M237" i="8"/>
  <c r="V237" i="8"/>
  <c r="X237" i="8" s="1"/>
  <c r="B238" i="8"/>
  <c r="G238" i="8"/>
  <c r="G239" i="8" s="1"/>
  <c r="G240" i="8" s="1"/>
  <c r="H238" i="8"/>
  <c r="H239" i="8" s="1"/>
  <c r="H240" i="8" s="1"/>
  <c r="H241" i="8" s="1"/>
  <c r="H242" i="8" s="1"/>
  <c r="H243" i="8" s="1"/>
  <c r="H244" i="8" s="1"/>
  <c r="H245" i="8" s="1"/>
  <c r="I238" i="8"/>
  <c r="M238" i="8"/>
  <c r="V238" i="8"/>
  <c r="X238" i="8"/>
  <c r="B239" i="8"/>
  <c r="I239" i="8"/>
  <c r="M239" i="8"/>
  <c r="V239" i="8"/>
  <c r="X239" i="8"/>
  <c r="B240" i="8"/>
  <c r="I240" i="8"/>
  <c r="I241" i="8" s="1"/>
  <c r="I242" i="8" s="1"/>
  <c r="M240" i="8"/>
  <c r="V240" i="8"/>
  <c r="X240" i="8" s="1"/>
  <c r="B241" i="8"/>
  <c r="G241" i="8"/>
  <c r="G242" i="8" s="1"/>
  <c r="G243" i="8" s="1"/>
  <c r="G244" i="8" s="1"/>
  <c r="G245" i="8" s="1"/>
  <c r="M241" i="8"/>
  <c r="V241" i="8"/>
  <c r="X241" i="8" s="1"/>
  <c r="B242" i="8"/>
  <c r="M242" i="8"/>
  <c r="V242" i="8"/>
  <c r="X242" i="8" s="1"/>
  <c r="B243" i="8"/>
  <c r="I243" i="8"/>
  <c r="I244" i="8" s="1"/>
  <c r="I245" i="8" s="1"/>
  <c r="M243" i="8"/>
  <c r="V243" i="8"/>
  <c r="X243" i="8"/>
  <c r="B244" i="8"/>
  <c r="M244" i="8"/>
  <c r="V244" i="8"/>
  <c r="X244" i="8"/>
  <c r="B245" i="8"/>
  <c r="M245" i="8"/>
  <c r="V245" i="8"/>
  <c r="X245" i="8" s="1"/>
  <c r="B246" i="8"/>
  <c r="M246" i="8"/>
  <c r="V246" i="8"/>
  <c r="X246" i="8" s="1"/>
  <c r="B247" i="8"/>
  <c r="M247" i="8"/>
  <c r="V247" i="8"/>
  <c r="X247" i="8"/>
  <c r="B248" i="8"/>
  <c r="D248" i="8"/>
  <c r="E248" i="8"/>
  <c r="M248" i="8"/>
  <c r="V248" i="8"/>
  <c r="W248" i="8"/>
  <c r="X248" i="8"/>
  <c r="B249" i="8"/>
  <c r="D249" i="8"/>
  <c r="E249" i="8"/>
  <c r="F249" i="8"/>
  <c r="G249" i="8"/>
  <c r="H249" i="8"/>
  <c r="I249" i="8"/>
  <c r="M249" i="8"/>
  <c r="V249" i="8"/>
  <c r="X249" i="8" s="1"/>
  <c r="B250" i="8"/>
  <c r="D250" i="8"/>
  <c r="E250" i="8"/>
  <c r="G250" i="8"/>
  <c r="G251" i="8" s="1"/>
  <c r="G252" i="8" s="1"/>
  <c r="G253" i="8" s="1"/>
  <c r="G254" i="8" s="1"/>
  <c r="G255" i="8" s="1"/>
  <c r="H250" i="8"/>
  <c r="H251" i="8" s="1"/>
  <c r="H252" i="8" s="1"/>
  <c r="H253" i="8" s="1"/>
  <c r="H254" i="8" s="1"/>
  <c r="H255" i="8" s="1"/>
  <c r="I250" i="8"/>
  <c r="I251" i="8" s="1"/>
  <c r="I252" i="8" s="1"/>
  <c r="I253" i="8" s="1"/>
  <c r="I254" i="8" s="1"/>
  <c r="I255" i="8" s="1"/>
  <c r="M250" i="8"/>
  <c r="V250" i="8"/>
  <c r="X250" i="8"/>
  <c r="B251" i="8"/>
  <c r="D251" i="8"/>
  <c r="D252" i="8" s="1"/>
  <c r="D253" i="8" s="1"/>
  <c r="D254" i="8" s="1"/>
  <c r="D255" i="8" s="1"/>
  <c r="D256" i="8" s="1"/>
  <c r="D257" i="8" s="1"/>
  <c r="D258" i="8" s="1"/>
  <c r="D259" i="8" s="1"/>
  <c r="D260" i="8" s="1"/>
  <c r="E251" i="8"/>
  <c r="E252" i="8" s="1"/>
  <c r="E253" i="8" s="1"/>
  <c r="F251" i="8"/>
  <c r="M251" i="8"/>
  <c r="V251" i="8"/>
  <c r="X251" i="8"/>
  <c r="B252" i="8"/>
  <c r="M252" i="8"/>
  <c r="V252" i="8"/>
  <c r="X252" i="8"/>
  <c r="B253" i="8"/>
  <c r="F253" i="8"/>
  <c r="M253" i="8"/>
  <c r="V253" i="8"/>
  <c r="X253" i="8"/>
  <c r="B254" i="8"/>
  <c r="E254" i="8"/>
  <c r="E255" i="8" s="1"/>
  <c r="E256" i="8" s="1"/>
  <c r="E257" i="8" s="1"/>
  <c r="E258" i="8" s="1"/>
  <c r="E259" i="8" s="1"/>
  <c r="E260" i="8" s="1"/>
  <c r="F254" i="8"/>
  <c r="F255" i="8" s="1"/>
  <c r="M254" i="8"/>
  <c r="V254" i="8"/>
  <c r="X254" i="8"/>
  <c r="B255" i="8"/>
  <c r="M255" i="8"/>
  <c r="V255" i="8"/>
  <c r="X255" i="8" s="1"/>
  <c r="B256" i="8"/>
  <c r="M256" i="8"/>
  <c r="V256" i="8"/>
  <c r="X256" i="8" s="1"/>
  <c r="B257" i="8"/>
  <c r="F257" i="8"/>
  <c r="G257" i="8"/>
  <c r="H257" i="8"/>
  <c r="I257" i="8"/>
  <c r="M257" i="8"/>
  <c r="V257" i="8"/>
  <c r="X257" i="8"/>
  <c r="B258" i="8"/>
  <c r="M258" i="8"/>
  <c r="V258" i="8"/>
  <c r="X258" i="8" s="1"/>
  <c r="B259" i="8"/>
  <c r="F259" i="8"/>
  <c r="G259" i="8"/>
  <c r="H259" i="8"/>
  <c r="I259" i="8"/>
  <c r="M259" i="8"/>
  <c r="V259" i="8"/>
  <c r="X259" i="8" s="1"/>
  <c r="B260" i="8"/>
  <c r="M260" i="8"/>
  <c r="V260" i="8"/>
  <c r="X260" i="8"/>
  <c r="B261" i="8"/>
  <c r="C261" i="8"/>
  <c r="M261" i="8"/>
  <c r="V261" i="8"/>
  <c r="X261" i="8" s="1"/>
  <c r="B262" i="8"/>
  <c r="M262" i="8"/>
  <c r="V262" i="8"/>
  <c r="X262" i="8" s="1"/>
  <c r="B263" i="8"/>
  <c r="C263" i="8"/>
  <c r="C264" i="8" s="1"/>
  <c r="C265" i="8" s="1"/>
  <c r="C266" i="8" s="1"/>
  <c r="C267" i="8" s="1"/>
  <c r="C268" i="8" s="1"/>
  <c r="C269" i="8" s="1"/>
  <c r="C270" i="8" s="1"/>
  <c r="C271" i="8" s="1"/>
  <c r="C272" i="8" s="1"/>
  <c r="C273" i="8" s="1"/>
  <c r="C274" i="8" s="1"/>
  <c r="C275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C287" i="8" s="1"/>
  <c r="C288" i="8" s="1"/>
  <c r="C289" i="8" s="1"/>
  <c r="C290" i="8" s="1"/>
  <c r="C291" i="8" s="1"/>
  <c r="C292" i="8" s="1"/>
  <c r="C293" i="8" s="1"/>
  <c r="C294" i="8" s="1"/>
  <c r="C295" i="8" s="1"/>
  <c r="C296" i="8" s="1"/>
  <c r="C297" i="8" s="1"/>
  <c r="C298" i="8" s="1"/>
  <c r="C299" i="8" s="1"/>
  <c r="C300" i="8" s="1"/>
  <c r="C301" i="8" s="1"/>
  <c r="C302" i="8" s="1"/>
  <c r="C303" i="8" s="1"/>
  <c r="C304" i="8" s="1"/>
  <c r="C305" i="8" s="1"/>
  <c r="C306" i="8" s="1"/>
  <c r="C307" i="8" s="1"/>
  <c r="C308" i="8" s="1"/>
  <c r="C309" i="8" s="1"/>
  <c r="C310" i="8" s="1"/>
  <c r="C311" i="8" s="1"/>
  <c r="C312" i="8" s="1"/>
  <c r="C313" i="8" s="1"/>
  <c r="D263" i="8"/>
  <c r="D264" i="8" s="1"/>
  <c r="D265" i="8" s="1"/>
  <c r="D266" i="8" s="1"/>
  <c r="D267" i="8" s="1"/>
  <c r="D268" i="8" s="1"/>
  <c r="D269" i="8" s="1"/>
  <c r="D270" i="8" s="1"/>
  <c r="D271" i="8" s="1"/>
  <c r="D272" i="8" s="1"/>
  <c r="D273" i="8" s="1"/>
  <c r="D274" i="8" s="1"/>
  <c r="D275" i="8" s="1"/>
  <c r="D276" i="8" s="1"/>
  <c r="D277" i="8" s="1"/>
  <c r="D278" i="8" s="1"/>
  <c r="D279" i="8" s="1"/>
  <c r="D280" i="8" s="1"/>
  <c r="D281" i="8" s="1"/>
  <c r="D282" i="8" s="1"/>
  <c r="D283" i="8" s="1"/>
  <c r="D284" i="8" s="1"/>
  <c r="D285" i="8" s="1"/>
  <c r="D286" i="8" s="1"/>
  <c r="D287" i="8" s="1"/>
  <c r="D288" i="8" s="1"/>
  <c r="D289" i="8" s="1"/>
  <c r="D290" i="8" s="1"/>
  <c r="D291" i="8" s="1"/>
  <c r="D292" i="8" s="1"/>
  <c r="D293" i="8" s="1"/>
  <c r="D294" i="8" s="1"/>
  <c r="D295" i="8" s="1"/>
  <c r="D296" i="8" s="1"/>
  <c r="D297" i="8" s="1"/>
  <c r="D298" i="8" s="1"/>
  <c r="D299" i="8" s="1"/>
  <c r="D300" i="8" s="1"/>
  <c r="D301" i="8" s="1"/>
  <c r="D302" i="8" s="1"/>
  <c r="D303" i="8" s="1"/>
  <c r="D304" i="8" s="1"/>
  <c r="D305" i="8" s="1"/>
  <c r="D306" i="8" s="1"/>
  <c r="E263" i="8"/>
  <c r="F263" i="8"/>
  <c r="G263" i="8"/>
  <c r="H263" i="8"/>
  <c r="I263" i="8"/>
  <c r="M263" i="8"/>
  <c r="V263" i="8"/>
  <c r="X263" i="8"/>
  <c r="B264" i="8"/>
  <c r="E264" i="8"/>
  <c r="E265" i="8" s="1"/>
  <c r="E266" i="8" s="1"/>
  <c r="E267" i="8" s="1"/>
  <c r="E268" i="8" s="1"/>
  <c r="E269" i="8" s="1"/>
  <c r="E270" i="8" s="1"/>
  <c r="E271" i="8" s="1"/>
  <c r="E272" i="8" s="1"/>
  <c r="E273" i="8" s="1"/>
  <c r="E274" i="8" s="1"/>
  <c r="E275" i="8" s="1"/>
  <c r="E276" i="8" s="1"/>
  <c r="E277" i="8" s="1"/>
  <c r="E278" i="8" s="1"/>
  <c r="E279" i="8" s="1"/>
  <c r="E280" i="8" s="1"/>
  <c r="E281" i="8" s="1"/>
  <c r="E282" i="8" s="1"/>
  <c r="E283" i="8" s="1"/>
  <c r="E284" i="8" s="1"/>
  <c r="E285" i="8" s="1"/>
  <c r="E286" i="8" s="1"/>
  <c r="E287" i="8" s="1"/>
  <c r="E288" i="8" s="1"/>
  <c r="E289" i="8" s="1"/>
  <c r="E290" i="8" s="1"/>
  <c r="E291" i="8" s="1"/>
  <c r="E292" i="8" s="1"/>
  <c r="E293" i="8" s="1"/>
  <c r="E294" i="8" s="1"/>
  <c r="E295" i="8" s="1"/>
  <c r="E296" i="8" s="1"/>
  <c r="E297" i="8" s="1"/>
  <c r="E298" i="8" s="1"/>
  <c r="E299" i="8" s="1"/>
  <c r="E300" i="8" s="1"/>
  <c r="E301" i="8" s="1"/>
  <c r="E302" i="8" s="1"/>
  <c r="E303" i="8" s="1"/>
  <c r="E304" i="8" s="1"/>
  <c r="E305" i="8" s="1"/>
  <c r="E306" i="8" s="1"/>
  <c r="F264" i="8"/>
  <c r="H264" i="8"/>
  <c r="M264" i="8"/>
  <c r="V264" i="8"/>
  <c r="X264" i="8" s="1"/>
  <c r="B265" i="8"/>
  <c r="F265" i="8"/>
  <c r="F266" i="8" s="1"/>
  <c r="F267" i="8" s="1"/>
  <c r="F268" i="8" s="1"/>
  <c r="F269" i="8" s="1"/>
  <c r="F270" i="8" s="1"/>
  <c r="F271" i="8" s="1"/>
  <c r="F272" i="8" s="1"/>
  <c r="H265" i="8"/>
  <c r="H266" i="8" s="1"/>
  <c r="H267" i="8" s="1"/>
  <c r="H268" i="8" s="1"/>
  <c r="H269" i="8" s="1"/>
  <c r="H270" i="8" s="1"/>
  <c r="H271" i="8" s="1"/>
  <c r="M265" i="8"/>
  <c r="V265" i="8"/>
  <c r="X265" i="8" s="1"/>
  <c r="B266" i="8"/>
  <c r="M266" i="8"/>
  <c r="V266" i="8"/>
  <c r="X266" i="8"/>
  <c r="B267" i="8"/>
  <c r="M267" i="8"/>
  <c r="V267" i="8"/>
  <c r="X267" i="8"/>
  <c r="B268" i="8"/>
  <c r="G268" i="8"/>
  <c r="I268" i="8"/>
  <c r="M268" i="8"/>
  <c r="V268" i="8"/>
  <c r="X268" i="8" s="1"/>
  <c r="B269" i="8"/>
  <c r="G269" i="8"/>
  <c r="I269" i="8"/>
  <c r="M269" i="8"/>
  <c r="V269" i="8"/>
  <c r="X269" i="8" s="1"/>
  <c r="B270" i="8"/>
  <c r="M270" i="8"/>
  <c r="V270" i="8"/>
  <c r="X270" i="8"/>
  <c r="B271" i="8"/>
  <c r="G271" i="8"/>
  <c r="I271" i="8"/>
  <c r="M271" i="8"/>
  <c r="V271" i="8"/>
  <c r="X271" i="8"/>
  <c r="B272" i="8"/>
  <c r="M272" i="8"/>
  <c r="V272" i="8"/>
  <c r="X272" i="8"/>
  <c r="B273" i="8"/>
  <c r="M273" i="8"/>
  <c r="V273" i="8"/>
  <c r="X273" i="8" s="1"/>
  <c r="B274" i="8"/>
  <c r="F274" i="8"/>
  <c r="G274" i="8"/>
  <c r="H274" i="8"/>
  <c r="I274" i="8"/>
  <c r="M274" i="8"/>
  <c r="V274" i="8"/>
  <c r="X274" i="8" s="1"/>
  <c r="B275" i="8"/>
  <c r="F275" i="8"/>
  <c r="H275" i="8"/>
  <c r="H276" i="8" s="1"/>
  <c r="H277" i="8" s="1"/>
  <c r="H278" i="8" s="1"/>
  <c r="H279" i="8" s="1"/>
  <c r="H280" i="8" s="1"/>
  <c r="H281" i="8" s="1"/>
  <c r="H282" i="8" s="1"/>
  <c r="H283" i="8" s="1"/>
  <c r="H284" i="8" s="1"/>
  <c r="H285" i="8" s="1"/>
  <c r="H286" i="8" s="1"/>
  <c r="H287" i="8" s="1"/>
  <c r="H288" i="8" s="1"/>
  <c r="M275" i="8"/>
  <c r="V275" i="8"/>
  <c r="X275" i="8" s="1"/>
  <c r="B276" i="8"/>
  <c r="F276" i="8"/>
  <c r="M276" i="8"/>
  <c r="V276" i="8"/>
  <c r="X276" i="8" s="1"/>
  <c r="B277" i="8"/>
  <c r="F277" i="8"/>
  <c r="F278" i="8" s="1"/>
  <c r="F279" i="8" s="1"/>
  <c r="F280" i="8" s="1"/>
  <c r="F281" i="8" s="1"/>
  <c r="F282" i="8" s="1"/>
  <c r="F283" i="8" s="1"/>
  <c r="F284" i="8" s="1"/>
  <c r="F285" i="8" s="1"/>
  <c r="F286" i="8" s="1"/>
  <c r="F287" i="8" s="1"/>
  <c r="F288" i="8" s="1"/>
  <c r="F289" i="8" s="1"/>
  <c r="F290" i="8" s="1"/>
  <c r="F291" i="8" s="1"/>
  <c r="F292" i="8" s="1"/>
  <c r="F293" i="8" s="1"/>
  <c r="F294" i="8" s="1"/>
  <c r="F295" i="8" s="1"/>
  <c r="F296" i="8" s="1"/>
  <c r="F297" i="8" s="1"/>
  <c r="F298" i="8" s="1"/>
  <c r="F299" i="8" s="1"/>
  <c r="F300" i="8" s="1"/>
  <c r="F301" i="8" s="1"/>
  <c r="F302" i="8" s="1"/>
  <c r="F303" i="8" s="1"/>
  <c r="F304" i="8" s="1"/>
  <c r="F305" i="8" s="1"/>
  <c r="F306" i="8" s="1"/>
  <c r="G277" i="8"/>
  <c r="G278" i="8" s="1"/>
  <c r="G279" i="8" s="1"/>
  <c r="G280" i="8" s="1"/>
  <c r="G281" i="8" s="1"/>
  <c r="G282" i="8" s="1"/>
  <c r="I277" i="8"/>
  <c r="M277" i="8"/>
  <c r="V277" i="8"/>
  <c r="X277" i="8" s="1"/>
  <c r="B278" i="8"/>
  <c r="I278" i="8"/>
  <c r="M278" i="8"/>
  <c r="V278" i="8"/>
  <c r="X278" i="8" s="1"/>
  <c r="B279" i="8"/>
  <c r="I279" i="8"/>
  <c r="I280" i="8" s="1"/>
  <c r="I281" i="8" s="1"/>
  <c r="I282" i="8" s="1"/>
  <c r="M279" i="8"/>
  <c r="V279" i="8"/>
  <c r="X279" i="8"/>
  <c r="B280" i="8"/>
  <c r="M280" i="8"/>
  <c r="V280" i="8"/>
  <c r="X280" i="8"/>
  <c r="B281" i="8"/>
  <c r="M281" i="8"/>
  <c r="V281" i="8"/>
  <c r="X281" i="8" s="1"/>
  <c r="B282" i="8"/>
  <c r="M282" i="8"/>
  <c r="V282" i="8"/>
  <c r="X282" i="8"/>
  <c r="B283" i="8"/>
  <c r="M283" i="8"/>
  <c r="V283" i="8"/>
  <c r="X283" i="8" s="1"/>
  <c r="B284" i="8"/>
  <c r="G284" i="8"/>
  <c r="I284" i="8"/>
  <c r="M284" i="8"/>
  <c r="V284" i="8"/>
  <c r="X284" i="8" s="1"/>
  <c r="B285" i="8"/>
  <c r="G285" i="8"/>
  <c r="I285" i="8"/>
  <c r="M285" i="8"/>
  <c r="V285" i="8"/>
  <c r="X285" i="8"/>
  <c r="B286" i="8"/>
  <c r="G286" i="8"/>
  <c r="I286" i="8"/>
  <c r="M286" i="8"/>
  <c r="V286" i="8"/>
  <c r="X286" i="8"/>
  <c r="B287" i="8"/>
  <c r="M287" i="8"/>
  <c r="V287" i="8"/>
  <c r="X287" i="8" s="1"/>
  <c r="B288" i="8"/>
  <c r="G288" i="8"/>
  <c r="I288" i="8"/>
  <c r="M288" i="8"/>
  <c r="V288" i="8"/>
  <c r="X288" i="8" s="1"/>
  <c r="B289" i="8"/>
  <c r="M289" i="8"/>
  <c r="V289" i="8"/>
  <c r="X289" i="8" s="1"/>
  <c r="B290" i="8"/>
  <c r="G290" i="8"/>
  <c r="H290" i="8"/>
  <c r="H291" i="8" s="1"/>
  <c r="H292" i="8" s="1"/>
  <c r="H293" i="8" s="1"/>
  <c r="H294" i="8" s="1"/>
  <c r="I290" i="8"/>
  <c r="M290" i="8"/>
  <c r="V290" i="8"/>
  <c r="X290" i="8" s="1"/>
  <c r="B291" i="8"/>
  <c r="G291" i="8"/>
  <c r="G292" i="8" s="1"/>
  <c r="G293" i="8" s="1"/>
  <c r="G294" i="8" s="1"/>
  <c r="I291" i="8"/>
  <c r="M291" i="8"/>
  <c r="V291" i="8"/>
  <c r="X291" i="8" s="1"/>
  <c r="B292" i="8"/>
  <c r="I292" i="8"/>
  <c r="M292" i="8"/>
  <c r="V292" i="8"/>
  <c r="X292" i="8"/>
  <c r="B293" i="8"/>
  <c r="I293" i="8"/>
  <c r="I294" i="8" s="1"/>
  <c r="M293" i="8"/>
  <c r="V293" i="8"/>
  <c r="X293" i="8"/>
  <c r="B294" i="8"/>
  <c r="M294" i="8"/>
  <c r="V294" i="8"/>
  <c r="X294" i="8"/>
  <c r="B295" i="8"/>
  <c r="M295" i="8"/>
  <c r="V295" i="8"/>
  <c r="X295" i="8" s="1"/>
  <c r="B296" i="8"/>
  <c r="G296" i="8"/>
  <c r="G297" i="8" s="1"/>
  <c r="G298" i="8" s="1"/>
  <c r="H296" i="8"/>
  <c r="I296" i="8"/>
  <c r="M296" i="8"/>
  <c r="V296" i="8"/>
  <c r="X296" i="8" s="1"/>
  <c r="B297" i="8"/>
  <c r="H297" i="8"/>
  <c r="I297" i="8"/>
  <c r="I298" i="8" s="1"/>
  <c r="I299" i="8" s="1"/>
  <c r="I300" i="8" s="1"/>
  <c r="I301" i="8" s="1"/>
  <c r="I302" i="8" s="1"/>
  <c r="I303" i="8" s="1"/>
  <c r="I304" i="8" s="1"/>
  <c r="I305" i="8" s="1"/>
  <c r="I306" i="8" s="1"/>
  <c r="M297" i="8"/>
  <c r="V297" i="8"/>
  <c r="X297" i="8" s="1"/>
  <c r="B298" i="8"/>
  <c r="H298" i="8"/>
  <c r="H299" i="8" s="1"/>
  <c r="H300" i="8" s="1"/>
  <c r="H301" i="8" s="1"/>
  <c r="H302" i="8" s="1"/>
  <c r="H303" i="8" s="1"/>
  <c r="H304" i="8" s="1"/>
  <c r="H305" i="8" s="1"/>
  <c r="H306" i="8" s="1"/>
  <c r="M298" i="8"/>
  <c r="V298" i="8"/>
  <c r="X298" i="8" s="1"/>
  <c r="B299" i="8"/>
  <c r="G299" i="8"/>
  <c r="M299" i="8"/>
  <c r="V299" i="8"/>
  <c r="X299" i="8" s="1"/>
  <c r="B300" i="8"/>
  <c r="G300" i="8"/>
  <c r="M300" i="8"/>
  <c r="V300" i="8"/>
  <c r="X300" i="8"/>
  <c r="B301" i="8"/>
  <c r="G301" i="8"/>
  <c r="G302" i="8" s="1"/>
  <c r="G303" i="8" s="1"/>
  <c r="G304" i="8" s="1"/>
  <c r="G305" i="8" s="1"/>
  <c r="G306" i="8" s="1"/>
  <c r="M301" i="8"/>
  <c r="V301" i="8"/>
  <c r="X301" i="8"/>
  <c r="B302" i="8"/>
  <c r="M302" i="8"/>
  <c r="V302" i="8"/>
  <c r="X302" i="8"/>
  <c r="B303" i="8"/>
  <c r="M303" i="8"/>
  <c r="V303" i="8"/>
  <c r="X303" i="8" s="1"/>
  <c r="B304" i="8"/>
  <c r="M304" i="8"/>
  <c r="V304" i="8"/>
  <c r="X304" i="8" s="1"/>
  <c r="B305" i="8"/>
  <c r="M305" i="8"/>
  <c r="V305" i="8"/>
  <c r="X305" i="8" s="1"/>
  <c r="B306" i="8"/>
  <c r="M306" i="8"/>
  <c r="V306" i="8"/>
  <c r="X306" i="8" s="1"/>
  <c r="B307" i="8"/>
  <c r="M307" i="8"/>
  <c r="V307" i="8"/>
  <c r="X307" i="8" s="1"/>
  <c r="B308" i="8"/>
  <c r="D308" i="8"/>
  <c r="E308" i="8"/>
  <c r="F308" i="8"/>
  <c r="G308" i="8"/>
  <c r="H308" i="8"/>
  <c r="H309" i="8" s="1"/>
  <c r="H310" i="8" s="1"/>
  <c r="H311" i="8" s="1"/>
  <c r="I308" i="8"/>
  <c r="I309" i="8" s="1"/>
  <c r="I310" i="8" s="1"/>
  <c r="I311" i="8" s="1"/>
  <c r="M308" i="8"/>
  <c r="V308" i="8"/>
  <c r="X308" i="8" s="1"/>
  <c r="B309" i="8"/>
  <c r="D309" i="8"/>
  <c r="E309" i="8"/>
  <c r="F309" i="8"/>
  <c r="F310" i="8" s="1"/>
  <c r="F311" i="8" s="1"/>
  <c r="G309" i="8"/>
  <c r="G310" i="8" s="1"/>
  <c r="G311" i="8" s="1"/>
  <c r="M309" i="8"/>
  <c r="V309" i="8"/>
  <c r="X309" i="8" s="1"/>
  <c r="B310" i="8"/>
  <c r="D310" i="8"/>
  <c r="D311" i="8" s="1"/>
  <c r="D312" i="8" s="1"/>
  <c r="D313" i="8" s="1"/>
  <c r="E310" i="8"/>
  <c r="E311" i="8" s="1"/>
  <c r="E312" i="8" s="1"/>
  <c r="E313" i="8" s="1"/>
  <c r="M310" i="8"/>
  <c r="V310" i="8"/>
  <c r="X310" i="8" s="1"/>
  <c r="B311" i="8"/>
  <c r="M311" i="8"/>
  <c r="U311" i="8"/>
  <c r="U1" i="8" s="1"/>
  <c r="V311" i="8"/>
  <c r="X311" i="8" s="1"/>
  <c r="B312" i="8"/>
  <c r="M312" i="8"/>
  <c r="V312" i="8"/>
  <c r="X312" i="8" s="1"/>
  <c r="B313" i="8"/>
  <c r="F313" i="8"/>
  <c r="G313" i="8"/>
  <c r="H313" i="8"/>
  <c r="I313" i="8"/>
  <c r="M313" i="8"/>
  <c r="V313" i="8"/>
  <c r="X313" i="8"/>
  <c r="B314" i="8"/>
  <c r="M314" i="8"/>
  <c r="V314" i="8"/>
  <c r="X314" i="8"/>
  <c r="B315" i="8"/>
  <c r="M315" i="8"/>
  <c r="V315" i="8"/>
  <c r="X315" i="8"/>
  <c r="B316" i="8"/>
  <c r="C316" i="8"/>
  <c r="D316" i="8"/>
  <c r="E316" i="8"/>
  <c r="E317" i="8" s="1"/>
  <c r="E318" i="8" s="1"/>
  <c r="E319" i="8" s="1"/>
  <c r="E320" i="8" s="1"/>
  <c r="E321" i="8" s="1"/>
  <c r="E322" i="8" s="1"/>
  <c r="E323" i="8" s="1"/>
  <c r="E324" i="8" s="1"/>
  <c r="E325" i="8" s="1"/>
  <c r="E326" i="8" s="1"/>
  <c r="E327" i="8" s="1"/>
  <c r="E328" i="8" s="1"/>
  <c r="E329" i="8" s="1"/>
  <c r="E330" i="8" s="1"/>
  <c r="E331" i="8" s="1"/>
  <c r="E332" i="8" s="1"/>
  <c r="E333" i="8" s="1"/>
  <c r="E334" i="8" s="1"/>
  <c r="E335" i="8" s="1"/>
  <c r="F316" i="8"/>
  <c r="F317" i="8" s="1"/>
  <c r="F318" i="8" s="1"/>
  <c r="F319" i="8" s="1"/>
  <c r="F320" i="8" s="1"/>
  <c r="F321" i="8" s="1"/>
  <c r="F322" i="8" s="1"/>
  <c r="F323" i="8" s="1"/>
  <c r="F324" i="8" s="1"/>
  <c r="F325" i="8" s="1"/>
  <c r="F326" i="8" s="1"/>
  <c r="F327" i="8" s="1"/>
  <c r="F328" i="8" s="1"/>
  <c r="F329" i="8" s="1"/>
  <c r="F330" i="8" s="1"/>
  <c r="F331" i="8" s="1"/>
  <c r="F332" i="8" s="1"/>
  <c r="F333" i="8" s="1"/>
  <c r="F334" i="8" s="1"/>
  <c r="F335" i="8" s="1"/>
  <c r="G316" i="8"/>
  <c r="H316" i="8"/>
  <c r="I316" i="8"/>
  <c r="M316" i="8"/>
  <c r="V316" i="8"/>
  <c r="X316" i="8" s="1"/>
  <c r="B317" i="8"/>
  <c r="C317" i="8"/>
  <c r="C318" i="8" s="1"/>
  <c r="C319" i="8" s="1"/>
  <c r="C320" i="8" s="1"/>
  <c r="C321" i="8" s="1"/>
  <c r="C322" i="8" s="1"/>
  <c r="C323" i="8" s="1"/>
  <c r="C324" i="8" s="1"/>
  <c r="C325" i="8" s="1"/>
  <c r="C326" i="8" s="1"/>
  <c r="C327" i="8" s="1"/>
  <c r="C328" i="8" s="1"/>
  <c r="C329" i="8" s="1"/>
  <c r="C330" i="8" s="1"/>
  <c r="C331" i="8" s="1"/>
  <c r="C332" i="8" s="1"/>
  <c r="C333" i="8" s="1"/>
  <c r="C334" i="8" s="1"/>
  <c r="C335" i="8" s="1"/>
  <c r="C336" i="8" s="1"/>
  <c r="C337" i="8" s="1"/>
  <c r="D317" i="8"/>
  <c r="D318" i="8" s="1"/>
  <c r="D319" i="8" s="1"/>
  <c r="D320" i="8" s="1"/>
  <c r="D321" i="8" s="1"/>
  <c r="D322" i="8" s="1"/>
  <c r="D323" i="8" s="1"/>
  <c r="D324" i="8" s="1"/>
  <c r="D325" i="8" s="1"/>
  <c r="D326" i="8" s="1"/>
  <c r="D327" i="8" s="1"/>
  <c r="D328" i="8" s="1"/>
  <c r="D329" i="8" s="1"/>
  <c r="D330" i="8" s="1"/>
  <c r="D331" i="8" s="1"/>
  <c r="D332" i="8" s="1"/>
  <c r="D333" i="8" s="1"/>
  <c r="D334" i="8" s="1"/>
  <c r="D335" i="8" s="1"/>
  <c r="H317" i="8"/>
  <c r="M317" i="8"/>
  <c r="V317" i="8"/>
  <c r="X317" i="8"/>
  <c r="B318" i="8"/>
  <c r="G318" i="8"/>
  <c r="H318" i="8"/>
  <c r="I318" i="8"/>
  <c r="I319" i="8" s="1"/>
  <c r="I320" i="8" s="1"/>
  <c r="I321" i="8" s="1"/>
  <c r="I322" i="8" s="1"/>
  <c r="I323" i="8" s="1"/>
  <c r="I324" i="8" s="1"/>
  <c r="M318" i="8"/>
  <c r="V318" i="8"/>
  <c r="X318" i="8" s="1"/>
  <c r="B319" i="8"/>
  <c r="G319" i="8"/>
  <c r="G320" i="8" s="1"/>
  <c r="G321" i="8" s="1"/>
  <c r="G322" i="8" s="1"/>
  <c r="G323" i="8" s="1"/>
  <c r="G324" i="8" s="1"/>
  <c r="H319" i="8"/>
  <c r="H320" i="8" s="1"/>
  <c r="H321" i="8" s="1"/>
  <c r="H322" i="8" s="1"/>
  <c r="H323" i="8" s="1"/>
  <c r="H324" i="8" s="1"/>
  <c r="H325" i="8" s="1"/>
  <c r="H326" i="8" s="1"/>
  <c r="H327" i="8" s="1"/>
  <c r="H328" i="8" s="1"/>
  <c r="H329" i="8" s="1"/>
  <c r="H330" i="8" s="1"/>
  <c r="H331" i="8" s="1"/>
  <c r="M319" i="8"/>
  <c r="V319" i="8"/>
  <c r="X319" i="8"/>
  <c r="B320" i="8"/>
  <c r="M320" i="8"/>
  <c r="V320" i="8"/>
  <c r="X320" i="8" s="1"/>
  <c r="B321" i="8"/>
  <c r="M321" i="8"/>
  <c r="V321" i="8"/>
  <c r="X321" i="8"/>
  <c r="B322" i="8"/>
  <c r="M322" i="8"/>
  <c r="V322" i="8"/>
  <c r="X322" i="8" s="1"/>
  <c r="B323" i="8"/>
  <c r="M323" i="8"/>
  <c r="V323" i="8"/>
  <c r="X323" i="8" s="1"/>
  <c r="B324" i="8"/>
  <c r="M324" i="8"/>
  <c r="V324" i="8"/>
  <c r="X324" i="8" s="1"/>
  <c r="B325" i="8"/>
  <c r="M325" i="8"/>
  <c r="V325" i="8"/>
  <c r="X325" i="8"/>
  <c r="B326" i="8"/>
  <c r="M326" i="8"/>
  <c r="V326" i="8"/>
  <c r="X326" i="8" s="1"/>
  <c r="B327" i="8"/>
  <c r="M327" i="8"/>
  <c r="V327" i="8"/>
  <c r="X327" i="8"/>
  <c r="B328" i="8"/>
  <c r="G328" i="8"/>
  <c r="I328" i="8"/>
  <c r="I329" i="8" s="1"/>
  <c r="M328" i="8"/>
  <c r="V328" i="8"/>
  <c r="X328" i="8" s="1"/>
  <c r="B329" i="8"/>
  <c r="G329" i="8"/>
  <c r="M329" i="8"/>
  <c r="V329" i="8"/>
  <c r="X329" i="8"/>
  <c r="B330" i="8"/>
  <c r="M330" i="8"/>
  <c r="V330" i="8"/>
  <c r="X330" i="8" s="1"/>
  <c r="B331" i="8"/>
  <c r="G331" i="8"/>
  <c r="I331" i="8"/>
  <c r="M331" i="8"/>
  <c r="V331" i="8"/>
  <c r="X331" i="8" s="1"/>
  <c r="B332" i="8"/>
  <c r="M332" i="8"/>
  <c r="V332" i="8"/>
  <c r="X332" i="8" s="1"/>
  <c r="B333" i="8"/>
  <c r="G333" i="8"/>
  <c r="H333" i="8"/>
  <c r="I333" i="8"/>
  <c r="M333" i="8"/>
  <c r="V333" i="8"/>
  <c r="X333" i="8" s="1"/>
  <c r="B334" i="8"/>
  <c r="M334" i="8"/>
  <c r="V334" i="8"/>
  <c r="X334" i="8" s="1"/>
  <c r="B335" i="8"/>
  <c r="M335" i="8"/>
  <c r="V335" i="8"/>
  <c r="X335" i="8" s="1"/>
  <c r="B336" i="8"/>
  <c r="M336" i="8"/>
  <c r="V336" i="8"/>
  <c r="X336" i="8" s="1"/>
  <c r="B337" i="8"/>
  <c r="M337" i="8"/>
  <c r="V337" i="8"/>
  <c r="X337" i="8" s="1"/>
  <c r="B338" i="8"/>
  <c r="M338" i="8"/>
  <c r="V338" i="8"/>
  <c r="X338" i="8" s="1"/>
  <c r="B339" i="8"/>
  <c r="C339" i="8"/>
  <c r="D339" i="8"/>
  <c r="D340" i="8" s="1"/>
  <c r="D341" i="8" s="1"/>
  <c r="D342" i="8" s="1"/>
  <c r="D343" i="8" s="1"/>
  <c r="E339" i="8"/>
  <c r="F339" i="8"/>
  <c r="F340" i="8" s="1"/>
  <c r="F341" i="8" s="1"/>
  <c r="F342" i="8" s="1"/>
  <c r="F343" i="8" s="1"/>
  <c r="H339" i="8"/>
  <c r="H340" i="8" s="1"/>
  <c r="H341" i="8" s="1"/>
  <c r="H342" i="8" s="1"/>
  <c r="H343" i="8" s="1"/>
  <c r="M339" i="8"/>
  <c r="V339" i="8"/>
  <c r="X339" i="8"/>
  <c r="B340" i="8"/>
  <c r="C340" i="8"/>
  <c r="E340" i="8"/>
  <c r="E341" i="8" s="1"/>
  <c r="E342" i="8" s="1"/>
  <c r="E343" i="8" s="1"/>
  <c r="G340" i="8"/>
  <c r="I340" i="8"/>
  <c r="M340" i="8"/>
  <c r="V340" i="8"/>
  <c r="X340" i="8" s="1"/>
  <c r="B341" i="8"/>
  <c r="C341" i="8"/>
  <c r="C342" i="8" s="1"/>
  <c r="C343" i="8" s="1"/>
  <c r="C344" i="8" s="1"/>
  <c r="C345" i="8" s="1"/>
  <c r="M341" i="8"/>
  <c r="V341" i="8"/>
  <c r="X341" i="8"/>
  <c r="B342" i="8"/>
  <c r="G342" i="8"/>
  <c r="I342" i="8"/>
  <c r="I343" i="8" s="1"/>
  <c r="M342" i="8"/>
  <c r="V342" i="8"/>
  <c r="X342" i="8" s="1"/>
  <c r="B343" i="8"/>
  <c r="G343" i="8"/>
  <c r="M343" i="8"/>
  <c r="V343" i="8"/>
  <c r="X343" i="8"/>
  <c r="B344" i="8"/>
  <c r="M344" i="8"/>
  <c r="V344" i="8"/>
  <c r="X344" i="8" s="1"/>
  <c r="B345" i="8"/>
  <c r="D345" i="8"/>
  <c r="E345" i="8"/>
  <c r="F345" i="8"/>
  <c r="G345" i="8"/>
  <c r="H345" i="8"/>
  <c r="I345" i="8"/>
  <c r="M345" i="8"/>
  <c r="V345" i="8"/>
  <c r="X345" i="8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9" i="9"/>
  <c r="F49" i="9"/>
  <c r="D50" i="9"/>
  <c r="F50" i="9"/>
  <c r="D51" i="9"/>
  <c r="F51" i="9"/>
  <c r="D52" i="9"/>
  <c r="F52" i="9"/>
  <c r="D53" i="9"/>
  <c r="F53" i="9"/>
  <c r="D54" i="9"/>
  <c r="F54" i="9"/>
  <c r="D55" i="9"/>
  <c r="F55" i="9"/>
  <c r="D56" i="9"/>
  <c r="F56" i="9"/>
  <c r="D57" i="9"/>
  <c r="F57" i="9"/>
  <c r="D58" i="9"/>
  <c r="F58" i="9"/>
  <c r="D59" i="9"/>
  <c r="F59" i="9"/>
  <c r="D60" i="9"/>
  <c r="F60" i="9"/>
  <c r="D61" i="9"/>
  <c r="F61" i="9"/>
  <c r="D62" i="9"/>
  <c r="F62" i="9"/>
  <c r="D63" i="9"/>
  <c r="F63" i="9"/>
  <c r="D64" i="9"/>
  <c r="F64" i="9"/>
  <c r="E68" i="9"/>
  <c r="E69" i="9"/>
  <c r="I69" i="9"/>
  <c r="E70" i="9"/>
  <c r="I70" i="9"/>
  <c r="E71" i="9"/>
  <c r="I71" i="9"/>
  <c r="E72" i="9"/>
  <c r="I72" i="9"/>
  <c r="E73" i="9"/>
  <c r="I73" i="9"/>
  <c r="E74" i="9"/>
  <c r="I74" i="9"/>
  <c r="E75" i="9"/>
  <c r="I75" i="9"/>
  <c r="E76" i="9"/>
  <c r="I76" i="9"/>
  <c r="E77" i="9"/>
  <c r="I77" i="9"/>
  <c r="E78" i="9"/>
  <c r="I78" i="9"/>
  <c r="E79" i="9"/>
  <c r="I79" i="9"/>
  <c r="E80" i="9"/>
  <c r="I80" i="9"/>
  <c r="E81" i="9"/>
  <c r="I81" i="9"/>
  <c r="E82" i="9"/>
  <c r="I82" i="9"/>
  <c r="E83" i="9"/>
  <c r="I83" i="9"/>
  <c r="I84" i="9"/>
  <c r="F85" i="9"/>
  <c r="G85" i="9"/>
  <c r="H85" i="9"/>
  <c r="I85" i="9" s="1"/>
  <c r="Y375" i="3"/>
  <c r="X243" i="3"/>
  <c r="Y243" i="3"/>
  <c r="X218" i="3"/>
  <c r="Y218" i="3" s="1"/>
  <c r="Y159" i="3"/>
  <c r="X117" i="3"/>
  <c r="Y117" i="3"/>
  <c r="X99" i="3"/>
  <c r="Y99" i="3"/>
  <c r="Y68" i="3"/>
  <c r="Y379" i="3"/>
  <c r="Y107" i="3"/>
  <c r="Y360" i="3"/>
  <c r="Y356" i="3"/>
  <c r="Y352" i="3"/>
  <c r="Y234" i="3"/>
  <c r="Y135" i="3"/>
  <c r="Y74" i="3"/>
  <c r="Y43" i="3"/>
  <c r="Y368" i="3"/>
  <c r="Y366" i="3"/>
  <c r="Y289" i="3"/>
  <c r="Y281" i="3"/>
  <c r="Y265" i="3"/>
  <c r="Y261" i="3"/>
  <c r="Y238" i="3"/>
  <c r="Y187" i="3"/>
  <c r="Y10" i="3"/>
  <c r="Y276" i="3"/>
  <c r="Y229" i="3"/>
  <c r="Y219" i="3"/>
  <c r="Y217" i="3"/>
  <c r="Y116" i="3"/>
  <c r="Y102" i="3"/>
  <c r="Y96" i="3"/>
  <c r="Y47" i="3"/>
  <c r="Y40" i="3"/>
  <c r="Y12" i="3"/>
  <c r="Y387" i="3"/>
  <c r="Y70" i="3"/>
  <c r="Y17" i="3"/>
  <c r="Y174" i="3"/>
  <c r="Y164" i="3"/>
  <c r="Y154" i="3"/>
  <c r="Y106" i="3"/>
  <c r="Y69" i="3"/>
  <c r="Y367" i="3"/>
  <c r="Y363" i="3"/>
  <c r="Y317" i="3"/>
  <c r="Y260" i="3"/>
  <c r="Y202" i="3"/>
  <c r="Y192" i="3"/>
  <c r="Y126" i="3"/>
  <c r="Y89" i="3"/>
  <c r="Y75" i="3"/>
  <c r="Y58" i="3"/>
  <c r="Y48" i="3"/>
  <c r="Y33" i="3"/>
  <c r="Y64" i="3"/>
  <c r="X383" i="3"/>
  <c r="Y383" i="3"/>
  <c r="X375" i="3"/>
  <c r="Y321" i="3"/>
  <c r="Y256" i="3"/>
  <c r="Y228" i="3"/>
  <c r="X224" i="3"/>
  <c r="Y224" i="3" s="1"/>
  <c r="Y128" i="3"/>
  <c r="X101" i="3"/>
  <c r="Y101" i="3"/>
  <c r="W373" i="3"/>
  <c r="X247" i="3"/>
  <c r="Y247" i="3"/>
  <c r="X119" i="3"/>
  <c r="Y119" i="3" s="1"/>
  <c r="Y334" i="3"/>
  <c r="Y330" i="3"/>
  <c r="X314" i="3"/>
  <c r="Y314" i="3"/>
  <c r="Y298" i="3"/>
  <c r="X237" i="3"/>
  <c r="Y237" i="3" s="1"/>
  <c r="W175" i="3"/>
  <c r="Y172" i="3"/>
  <c r="X162" i="3"/>
  <c r="Y162" i="3"/>
  <c r="Y150" i="3"/>
  <c r="W148" i="3"/>
  <c r="X109" i="3"/>
  <c r="Y109" i="3" s="1"/>
  <c r="X82" i="3"/>
  <c r="Y82" i="3" s="1"/>
  <c r="X72" i="3"/>
  <c r="Y72" i="3"/>
  <c r="X19" i="3"/>
  <c r="Y19" i="3" s="1"/>
  <c r="Y380" i="3"/>
  <c r="Y371" i="3"/>
  <c r="Y357" i="3"/>
  <c r="Y341" i="3"/>
  <c r="Y324" i="3"/>
  <c r="X320" i="3"/>
  <c r="Y320" i="3"/>
  <c r="X310" i="3"/>
  <c r="Y310" i="3"/>
  <c r="Y302" i="3"/>
  <c r="X300" i="3"/>
  <c r="Y300" i="3" s="1"/>
  <c r="Y292" i="3"/>
  <c r="X288" i="3"/>
  <c r="Y288" i="3"/>
  <c r="Y205" i="3"/>
  <c r="X195" i="3"/>
  <c r="Y195" i="3" s="1"/>
  <c r="Y183" i="3"/>
  <c r="Y144" i="3"/>
  <c r="X92" i="3"/>
  <c r="Y92" i="3"/>
  <c r="X55" i="3"/>
  <c r="Y55" i="3" s="1"/>
  <c r="Y362" i="3"/>
  <c r="Y346" i="3"/>
  <c r="X284" i="3"/>
  <c r="Y284" i="3" s="1"/>
  <c r="W283" i="3"/>
  <c r="X279" i="3"/>
  <c r="Y279" i="3"/>
  <c r="Y267" i="3"/>
  <c r="Y230" i="3"/>
  <c r="X24" i="3"/>
  <c r="Y24" i="3" s="1"/>
  <c r="X14" i="3"/>
  <c r="Y14" i="3"/>
  <c r="X104" i="3"/>
  <c r="Y104" i="3"/>
  <c r="Y335" i="3"/>
  <c r="Y329" i="3"/>
  <c r="X319" i="3"/>
  <c r="Y319" i="3" s="1"/>
  <c r="Y297" i="3"/>
  <c r="X287" i="3"/>
  <c r="Y287" i="3"/>
  <c r="X252" i="3"/>
  <c r="Y252" i="3" s="1"/>
  <c r="X167" i="3"/>
  <c r="Y167" i="3" s="1"/>
  <c r="Y155" i="3"/>
  <c r="X124" i="3"/>
  <c r="Y124" i="3"/>
  <c r="X87" i="3"/>
  <c r="Y87" i="3"/>
  <c r="X42" i="3"/>
  <c r="Y42" i="3"/>
  <c r="Y353" i="3"/>
  <c r="X242" i="3"/>
  <c r="Y242" i="3" s="1"/>
  <c r="Y220" i="3"/>
  <c r="Y210" i="3"/>
  <c r="X114" i="3"/>
  <c r="Y114" i="3" s="1"/>
  <c r="Y384" i="3"/>
  <c r="Y376" i="3"/>
  <c r="Y365" i="3"/>
  <c r="Y349" i="3"/>
  <c r="Y340" i="3"/>
  <c r="Y323" i="3"/>
  <c r="X315" i="3"/>
  <c r="Y315" i="3" s="1"/>
  <c r="Y303" i="3"/>
  <c r="Y291" i="3"/>
  <c r="X278" i="3"/>
  <c r="Y278" i="3" s="1"/>
  <c r="Y272" i="3"/>
  <c r="Y262" i="3"/>
  <c r="X200" i="3"/>
  <c r="Y200" i="3" s="1"/>
  <c r="Y188" i="3"/>
  <c r="Y178" i="3"/>
  <c r="X77" i="3"/>
  <c r="Y77" i="3" s="1"/>
  <c r="X50" i="3"/>
  <c r="Y50" i="3" s="1"/>
  <c r="W49" i="3"/>
  <c r="Y369" i="3"/>
  <c r="X269" i="3"/>
  <c r="Y269" i="3" s="1"/>
  <c r="X232" i="3"/>
  <c r="Y232" i="3"/>
  <c r="X134" i="3"/>
  <c r="Y134" i="3"/>
  <c r="Y370" i="3"/>
  <c r="X361" i="3"/>
  <c r="Y361" i="3" s="1"/>
  <c r="Y354" i="3"/>
  <c r="X345" i="3"/>
  <c r="W336" i="3"/>
  <c r="X305" i="3"/>
  <c r="Y305" i="3"/>
  <c r="X274" i="3"/>
  <c r="Y274" i="3"/>
  <c r="Y266" i="3"/>
  <c r="X264" i="3"/>
  <c r="Y264" i="3" s="1"/>
  <c r="X235" i="3"/>
  <c r="Y235" i="3" s="1"/>
  <c r="X215" i="3"/>
  <c r="Y215" i="3" s="1"/>
  <c r="Y160" i="3"/>
  <c r="X139" i="3"/>
  <c r="Y139" i="3" s="1"/>
  <c r="X60" i="3"/>
  <c r="Y60" i="3"/>
  <c r="X37" i="3"/>
  <c r="X27" i="3"/>
  <c r="Z27" i="3" s="1"/>
  <c r="Y30" i="3"/>
  <c r="Y255" i="3"/>
  <c r="Y223" i="3"/>
  <c r="Y127" i="3"/>
  <c r="Y95" i="3"/>
  <c r="Y63" i="3"/>
  <c r="U6" i="3"/>
  <c r="Y337" i="3"/>
  <c r="Y304" i="3"/>
  <c r="Y268" i="3"/>
  <c r="Y251" i="3"/>
  <c r="Y246" i="3"/>
  <c r="Y236" i="3"/>
  <c r="Y221" i="3"/>
  <c r="Y199" i="3"/>
  <c r="Y196" i="3"/>
  <c r="Y194" i="3"/>
  <c r="Y189" i="3"/>
  <c r="Y166" i="3"/>
  <c r="Y163" i="3"/>
  <c r="Y161" i="3"/>
  <c r="Y156" i="3"/>
  <c r="Y133" i="3"/>
  <c r="Y130" i="3"/>
  <c r="Y123" i="3"/>
  <c r="Y118" i="3"/>
  <c r="Y108" i="3"/>
  <c r="Y91" i="3"/>
  <c r="Y86" i="3"/>
  <c r="Y76" i="3"/>
  <c r="Y59" i="3"/>
  <c r="Y54" i="3"/>
  <c r="Y41" i="3"/>
  <c r="Y38" i="3"/>
  <c r="Y36" i="3"/>
  <c r="Y31" i="3"/>
  <c r="Y18" i="3"/>
  <c r="W7" i="3"/>
  <c r="Y331" i="3"/>
  <c r="Y299" i="3"/>
  <c r="Y263" i="3"/>
  <c r="Y231" i="3"/>
  <c r="Y209" i="3"/>
  <c r="Y177" i="3"/>
  <c r="Y143" i="3"/>
  <c r="Y103" i="3"/>
  <c r="Y71" i="3"/>
  <c r="Y13" i="3"/>
  <c r="Y204" i="3"/>
  <c r="Y171" i="3"/>
  <c r="Y138" i="3"/>
  <c r="Y46" i="3"/>
  <c r="Y307" i="3"/>
  <c r="Y271" i="3"/>
  <c r="Y239" i="3"/>
  <c r="Y111" i="3"/>
  <c r="Y79" i="3"/>
  <c r="Y21" i="3"/>
  <c r="Y212" i="3"/>
  <c r="Y180" i="3"/>
  <c r="Y146" i="3"/>
  <c r="Y37" i="3"/>
  <c r="Y27" i="3"/>
  <c r="X148" i="3"/>
  <c r="Z148" i="3" s="1"/>
  <c r="Y345" i="3"/>
  <c r="Z1" i="2" l="1"/>
  <c r="W6" i="3"/>
  <c r="Y148" i="3"/>
  <c r="X107" i="8"/>
  <c r="V1" i="8"/>
  <c r="X385" i="3"/>
  <c r="X373" i="3" s="1"/>
  <c r="Z373" i="3" s="1"/>
  <c r="X333" i="3"/>
  <c r="Y333" i="3" s="1"/>
  <c r="Y364" i="3"/>
  <c r="X351" i="3"/>
  <c r="X336" i="3" s="1"/>
  <c r="X285" i="3"/>
  <c r="Y285" i="3"/>
  <c r="X326" i="3"/>
  <c r="Y326" i="3" s="1"/>
  <c r="Y65" i="3"/>
  <c r="X86" i="8"/>
  <c r="W1" i="8"/>
  <c r="X372" i="3"/>
  <c r="Y372" i="3" s="1"/>
  <c r="X286" i="3"/>
  <c r="Y286" i="3" s="1"/>
  <c r="X197" i="3"/>
  <c r="Y197" i="3" s="1"/>
  <c r="X193" i="3"/>
  <c r="Y193" i="3" s="1"/>
  <c r="X179" i="3"/>
  <c r="Y179" i="3" s="1"/>
  <c r="Y122" i="3"/>
  <c r="X65" i="3"/>
  <c r="X52" i="3"/>
  <c r="X26" i="3"/>
  <c r="Y26" i="3" s="1"/>
  <c r="X15" i="3"/>
  <c r="Y15" i="3" s="1"/>
  <c r="X11" i="3"/>
  <c r="X7" i="3" s="1"/>
  <c r="Y280" i="3"/>
  <c r="Y147" i="3"/>
  <c r="Y140" i="3"/>
  <c r="Y129" i="3"/>
  <c r="Y110" i="3"/>
  <c r="Y66" i="3"/>
  <c r="Y53" i="3"/>
  <c r="Y136" i="3"/>
  <c r="Y32" i="3"/>
  <c r="V49" i="3"/>
  <c r="Y378" i="3"/>
  <c r="Y348" i="3"/>
  <c r="Y339" i="3"/>
  <c r="Y328" i="3"/>
  <c r="V283" i="3"/>
  <c r="Y277" i="3"/>
  <c r="Y254" i="3"/>
  <c r="Y88" i="3"/>
  <c r="Y153" i="3"/>
  <c r="Y137" i="3"/>
  <c r="X105" i="3"/>
  <c r="Y105" i="3" s="1"/>
  <c r="Y84" i="3"/>
  <c r="Y56" i="3"/>
  <c r="Y351" i="3" l="1"/>
  <c r="X49" i="3"/>
  <c r="Y11" i="3"/>
  <c r="Y52" i="3"/>
  <c r="V6" i="3"/>
  <c r="X175" i="3"/>
  <c r="X6" i="3" s="1"/>
  <c r="X283" i="3"/>
  <c r="Y385" i="3"/>
  <c r="Z7" i="3"/>
  <c r="Y7" i="3"/>
  <c r="Y336" i="3"/>
  <c r="Z336" i="3"/>
  <c r="Y373" i="3"/>
  <c r="Z6" i="3" l="1"/>
  <c r="Y6" i="3"/>
  <c r="Z49" i="3"/>
  <c r="Y49" i="3"/>
  <c r="Z175" i="3"/>
  <c r="Y175" i="3"/>
  <c r="Y283" i="3"/>
  <c r="Z283" i="3"/>
</calcChain>
</file>

<file path=xl/sharedStrings.xml><?xml version="1.0" encoding="utf-8"?>
<sst xmlns="http://schemas.openxmlformats.org/spreadsheetml/2006/main" count="11621" uniqueCount="1292">
  <si>
    <t>미래를 준비하는 개발사업 추진</t>
  </si>
  <si>
    <t>행정·운영활동(개발본부)</t>
  </si>
  <si>
    <t>직원만족 복리후생제도 운영(개발본부)</t>
  </si>
  <si>
    <t>직원복리 증진(개발본부)</t>
  </si>
  <si>
    <t>공통경비(개발본부)</t>
  </si>
  <si>
    <t>공통경비(도시개발)</t>
  </si>
  <si>
    <t>공공주택지구 조성사업(자본)(택지)</t>
  </si>
  <si>
    <t>과천과천지구 조성사업(자본)(택지)</t>
  </si>
  <si>
    <t>행정·운영활동</t>
  </si>
  <si>
    <t>공정사회 구현을 위한 인권, 윤리, 감사</t>
  </si>
  <si>
    <t>내부통제시스템 강화를 위한 감사</t>
  </si>
  <si>
    <t>○ 자체감사, 안전보건등 회의실 대관</t>
  </si>
  <si>
    <t>중대산업재해 예방을 위한 근로자 안전, 보건 활동</t>
  </si>
  <si>
    <t>산업재해 예방</t>
  </si>
  <si>
    <t>○ 작업환경측정 용역</t>
  </si>
  <si>
    <t>○ 산업보건의 보건관리위탁 용역</t>
  </si>
  <si>
    <t>○ 중대재해예방 안전보건경영시스템 연장심사</t>
  </si>
  <si>
    <t>○ 유해요인 관리 용역(신설)</t>
  </si>
  <si>
    <t>○ 안전보건 회의비</t>
  </si>
  <si>
    <t>○ 기술직 작업복(안전,보건,간호사등)</t>
  </si>
  <si>
    <t>○ 안전장비</t>
  </si>
  <si>
    <t>○ 안전보건 책자 제작</t>
  </si>
  <si>
    <t>○ 안전보건 분야</t>
  </si>
  <si>
    <t>○ 자동심장충격기 소모품 구입</t>
  </si>
  <si>
    <t>○ 건강관리실 의약품 구입</t>
  </si>
  <si>
    <t>○ 계절성 질환 응급용품 구입(신설)</t>
  </si>
  <si>
    <t>공통경비</t>
  </si>
  <si>
    <t>○ 배너, 현수막 등 제작</t>
  </si>
  <si>
    <t>○ 비대면 생체인식 키오스크 임차료(신설)</t>
  </si>
  <si>
    <t>○ 우수 캠페인에 따른 포상</t>
  </si>
  <si>
    <t>업무효율화와 일하고 싶은 근무환경 조성(자본)</t>
  </si>
  <si>
    <t>안전감사 자산 취득(공기구비품)</t>
  </si>
  <si>
    <t>○ 의료용 소독기 구입(대체)</t>
  </si>
  <si>
    <t>직원만족 복리후생제도 운영</t>
  </si>
  <si>
    <t>직원복리 증진</t>
  </si>
  <si>
    <t>○ 리스크관리위원회</t>
  </si>
  <si>
    <t>○ 전문 교육 및 계층별 전문위탁교육</t>
  </si>
  <si>
    <t>○ 신규직원 멘토링</t>
  </si>
  <si>
    <t>○ 직원 능력개발 지원비</t>
  </si>
  <si>
    <t>○ 보험료</t>
  </si>
  <si>
    <t>○ 자동차세</t>
  </si>
  <si>
    <t>○ 유류비 및 수리비</t>
  </si>
  <si>
    <t>효율적 인적자원 관리</t>
  </si>
  <si>
    <t>○ 우수제안 및 업무성과 우수자 포상</t>
  </si>
  <si>
    <t>○ 제안실행에 따른 포상</t>
  </si>
  <si>
    <t>○ 혁신성과 포상</t>
  </si>
  <si>
    <t>○ 물품관리 프로그램 임차료</t>
  </si>
  <si>
    <t>○ 업무용차량 임차료</t>
  </si>
  <si>
    <t>○ 영조물 배상보험</t>
  </si>
  <si>
    <t>주차 및 특별교통수단 대행사업</t>
  </si>
  <si>
    <t>수요자 중심의 부설주차시설 운영</t>
  </si>
  <si>
    <t>부설주차장 운영</t>
  </si>
  <si>
    <t>○ 부설주차 현장근무자 근무복 및 안전용품</t>
  </si>
  <si>
    <t>○ 부설주차장 안전시설물 유지관리</t>
  </si>
  <si>
    <t>○ 부설주차장 사고배상금</t>
  </si>
  <si>
    <t>종량제봉투판매 대행사업</t>
  </si>
  <si>
    <t>ESG실현을 위한 적기 상품제공</t>
  </si>
  <si>
    <t>종량제봉투 제작 및 판매사업</t>
  </si>
  <si>
    <t>○ 보험료(종량제봉투트럭)</t>
  </si>
  <si>
    <t>○ 자동차세(종량제봉투트럭)</t>
  </si>
  <si>
    <t>○ 종합검사비용(종량제봉투트럭)</t>
  </si>
  <si>
    <t>○ 수리비 등(종량제봉투트럭)</t>
  </si>
  <si>
    <t>쾌적하고 안전한 시설환경 조성</t>
  </si>
  <si>
    <t>시민회관 유지·보수</t>
  </si>
  <si>
    <t>○ 폐기물 처리비(생활계외)</t>
  </si>
  <si>
    <t>○ 폐기물처분 분담금</t>
  </si>
  <si>
    <t>○ 보일러 검사</t>
  </si>
  <si>
    <t>○ 도시가스 시설물 정기검사</t>
  </si>
  <si>
    <t>○ 냉동제조시설 정기검사</t>
  </si>
  <si>
    <t>○ 수질검사</t>
  </si>
  <si>
    <t>○ 대기오염물질 배출시설 자가측정 수수료</t>
  </si>
  <si>
    <t>○ 시민회관 자동제어시스템 유지관리 용역</t>
  </si>
  <si>
    <t>○ 시민회관 기계설비 성능점검</t>
  </si>
  <si>
    <t>○ 실내공기질검사 측정(주차장외 4개소)</t>
  </si>
  <si>
    <t>○ 계측기 검교정비(전류계외10종)</t>
  </si>
  <si>
    <t>○ 전기설비 안전점검 및 정기검사</t>
  </si>
  <si>
    <t>○ 인입개폐기 조작 수수료</t>
  </si>
  <si>
    <t>○ 소방시설 안전점검</t>
  </si>
  <si>
    <t>○ 기계설비 유지관리자 선임</t>
  </si>
  <si>
    <t>○ 건축폐기물 처리비</t>
  </si>
  <si>
    <t>○ 승강기유지관리 용역</t>
  </si>
  <si>
    <t>○ 전산실 무인 경비시스템</t>
  </si>
  <si>
    <t>○ 청사방역</t>
  </si>
  <si>
    <t>○ 시민회관 석면공기질 측정</t>
  </si>
  <si>
    <t>○ 시민회관 구조안전진단 등</t>
  </si>
  <si>
    <t>○ 건축물 정밀점검(신설)</t>
  </si>
  <si>
    <t>○ 건축분야</t>
  </si>
  <si>
    <t>○ 기계분야</t>
  </si>
  <si>
    <t>○ 전기소방분야</t>
  </si>
  <si>
    <t>○ 시설물유지관리시스템</t>
  </si>
  <si>
    <t>○ 도시가스배상책임보험</t>
  </si>
  <si>
    <t>○ 냉동설비</t>
  </si>
  <si>
    <t>○ 냉동소모성 공구(파이프렌치 외 12종)</t>
  </si>
  <si>
    <t>○ 수질분야</t>
  </si>
  <si>
    <t>○ 조경분야</t>
  </si>
  <si>
    <t>○ 전기분야</t>
  </si>
  <si>
    <t>○ 소방분야</t>
  </si>
  <si>
    <t>○ 건축(영선포함)분야</t>
  </si>
  <si>
    <t>○ 기계설비 수시보수</t>
  </si>
  <si>
    <t>○ 기계설비 정기보수</t>
  </si>
  <si>
    <t>○ 냉동설비 분야</t>
  </si>
  <si>
    <t>○ 빙상장 냉동기 오바홀</t>
  </si>
  <si>
    <t>○ 수영장설비 분야</t>
  </si>
  <si>
    <t>○ 소방설비 분야</t>
  </si>
  <si>
    <t>○ 출입통제시스템 유지보수</t>
  </si>
  <si>
    <t>○ 공공기관 에너지담당자 및 온실가스담당자 교육</t>
  </si>
  <si>
    <t>○ 비상발전기 연료</t>
  </si>
  <si>
    <t>○ 재난관리용품 등 구입</t>
  </si>
  <si>
    <t>○ 염화칼슘</t>
  </si>
  <si>
    <t>○ 재난안전 책자 제작(신설)</t>
  </si>
  <si>
    <t>○ 재난훈련 시민참여수당(신설)</t>
  </si>
  <si>
    <t>○ 안전점검 시민참여수당</t>
  </si>
  <si>
    <t>○ 비지니스연속성경영시스템 사후심사(신설)</t>
  </si>
  <si>
    <t>○ 재난안전통신망 단말기 백신 구입(신설)</t>
  </si>
  <si>
    <t>○ 재난분야</t>
  </si>
  <si>
    <t>○ 시설관리 작업복 및 안전용품</t>
  </si>
  <si>
    <t>○ 경비원 용품(신설)</t>
  </si>
  <si>
    <t>○ 청소원 안전용품</t>
  </si>
  <si>
    <t>○ 한국소방안전협회비</t>
  </si>
  <si>
    <t>○ 한국전기기술인협회비(신설)</t>
  </si>
  <si>
    <t>○ 재난안전통신망 단말기 사용료(신설)</t>
  </si>
  <si>
    <t>○ 홈페이지 실명인증 수수료</t>
  </si>
  <si>
    <t>○ 소프트웨어 업데이트</t>
  </si>
  <si>
    <t>○ 전화요금</t>
  </si>
  <si>
    <t>○ 문자 및 팩스 사용료</t>
  </si>
  <si>
    <t>○ 전용회선 요금(인터넷3회선)</t>
  </si>
  <si>
    <t>○ 인터넷 2회선(유튜브용)</t>
  </si>
  <si>
    <t>○ 무전기 사용료</t>
  </si>
  <si>
    <t>○ CCTV 시청료</t>
  </si>
  <si>
    <t>○ 업무용태블릿 통신요금</t>
  </si>
  <si>
    <t>○ 홈페이지 도메인 이용료</t>
  </si>
  <si>
    <t>○ 개인정보보호 손해배상 책임보험</t>
  </si>
  <si>
    <t>○ 전산통신분야(케이블 외 11종)</t>
  </si>
  <si>
    <t>○ 통신분야</t>
  </si>
  <si>
    <t>○ 전산분야</t>
  </si>
  <si>
    <t>○ 상황실 운영용품 등</t>
  </si>
  <si>
    <t>○ 경비실 운영용품</t>
  </si>
  <si>
    <t>○ 시설관리 서적</t>
  </si>
  <si>
    <t>○ 홍보용 물품(신설)</t>
  </si>
  <si>
    <t>○ 회의실 임차료</t>
  </si>
  <si>
    <t>○ 청소차 유지관리비(신설)</t>
  </si>
  <si>
    <t>주차 및 특별교통수단 대행사업(자본)</t>
  </si>
  <si>
    <t>쾌적하고 안전한 시설환경 조성(자본)</t>
  </si>
  <si>
    <t>시민회관 시설 개선(건물)</t>
  </si>
  <si>
    <t>시민회관 자산 취득(공기구비품)</t>
  </si>
  <si>
    <t>○ 가스 측정기 외 계측기 2종 구입</t>
  </si>
  <si>
    <t>○ 시민회관 화재초기대응 장비류 구입</t>
  </si>
  <si>
    <t>○ 보행식 청소차 구입</t>
  </si>
  <si>
    <t>○ 노후 네트워크 스위치 교체</t>
  </si>
  <si>
    <t>○ 노후 행정업무용 PC 교체</t>
  </si>
  <si>
    <t>○ 노후 행정업무용 모니터 교체</t>
  </si>
  <si>
    <t>정보화사업 자산 취득(소프트웨어)</t>
  </si>
  <si>
    <t>체육시설 대행사업</t>
  </si>
  <si>
    <t>수요자 중심의 체육시설 운영</t>
  </si>
  <si>
    <t>여가체육 운영</t>
  </si>
  <si>
    <t>○ 상해방지용구(각종 테입 등)</t>
  </si>
  <si>
    <t>○ 토리홀,아리홀,누리홀,나비홀, 체육관 등 유지관리(음향장비 등)</t>
  </si>
  <si>
    <t>○ 헬스장 시설 유지관리</t>
  </si>
  <si>
    <t>○ 체육관 유지관리</t>
  </si>
  <si>
    <t>○ 수영장내 경사로 및 샤워장 미끄럼 방지매트</t>
  </si>
  <si>
    <t>○ 수영장 경사로 미끄럼방지 바닥 공사(신설)</t>
  </si>
  <si>
    <t>○ 안전 헬멧</t>
  </si>
  <si>
    <t>○ 이산화탄소 소화기</t>
  </si>
  <si>
    <t>○ 볼링장 기계유지관리 용역</t>
  </si>
  <si>
    <t>○ 볼링장 각종 기기 유지관리</t>
  </si>
  <si>
    <t>○ 골프연습장 시설 유지보수</t>
  </si>
  <si>
    <t>○ 모바일 안전보건관리 플랫폼 사용료(신설)</t>
  </si>
  <si>
    <t>○ 심폐소생술 및 응급처치 교육</t>
  </si>
  <si>
    <t>○ 직원안전 집합교육(신설)</t>
  </si>
  <si>
    <t>○ 수영장 안전요원강사 갱신교육(신설)</t>
  </si>
  <si>
    <t>○ 세미나실(회의) 대관료</t>
  </si>
  <si>
    <t>○ 체육시설업자 배상책임보험 자기부담금</t>
  </si>
  <si>
    <t>체육시설 대행사업(자본)</t>
  </si>
  <si>
    <t>수요자 중심의 체육환경 조성(자본)</t>
  </si>
  <si>
    <t>여가체육 시설 개선(건물)</t>
  </si>
  <si>
    <t>○ 탈의실 화장대 교체 공사</t>
  </si>
  <si>
    <t>○ 여가체육 냉/난방기 설치 공사</t>
  </si>
  <si>
    <t>수영장 시설 개선(건물)</t>
  </si>
  <si>
    <t>○ 고객휴게실 리모델링 공사</t>
  </si>
  <si>
    <t>○ 수영장 전기·전열 개선 공사</t>
  </si>
  <si>
    <t>상상하랑 시설 개선(건물)</t>
  </si>
  <si>
    <t>○ 상상하랑 조성 공사</t>
  </si>
  <si>
    <t>○ 상상하랑 플라잉 앵카 설치 공사</t>
  </si>
  <si>
    <t>공원시설 대행사업</t>
  </si>
  <si>
    <t>쾌적하고 안전한 공원시설 운영</t>
  </si>
  <si>
    <t>관문실내체육관 운영</t>
  </si>
  <si>
    <t>○ 관문실내체육관 승강기 정기검사 수수료</t>
  </si>
  <si>
    <t>○ 실내체육관 승강기 관리용역</t>
  </si>
  <si>
    <t>○ 가스사고배상책임보험(체육관)</t>
  </si>
  <si>
    <t>○ CATV 시청료(헬스장)</t>
  </si>
  <si>
    <t>○ 실내체육관 조명(메탈, 램프 등)</t>
  </si>
  <si>
    <t>○ 실내체육관 전기설비 및 승강기 유지관리</t>
  </si>
  <si>
    <t>○ 실내체육관 헬스기구 유지관리비</t>
  </si>
  <si>
    <t>○ 도시가스시설물 정기검사</t>
  </si>
  <si>
    <t>○ 관문 조명탑 정밀검사</t>
  </si>
  <si>
    <t>○ 관문체육공원 경비시스템 용역</t>
  </si>
  <si>
    <t>○ 전기설비 정밀 안전점검(신설)</t>
  </si>
  <si>
    <t>○ 태양광발전시스템 유지보수</t>
  </si>
  <si>
    <t>○ 관문공원 전광판 유지관리(파워, LED모듈, 배관, 배선등)</t>
  </si>
  <si>
    <t>○ 문원체육공원 바닥분수 수질검사</t>
  </si>
  <si>
    <t>○ 문원공원 정밀안전점검 용역(신설)</t>
  </si>
  <si>
    <t>○ 문원 전기안전관리 용역(신설)</t>
  </si>
  <si>
    <t>○ 문원체육공원 바닥분수대 소독제</t>
  </si>
  <si>
    <t>○ 물놀이터 유지관리</t>
  </si>
  <si>
    <t>○ 문원체육공원 전기관리</t>
  </si>
  <si>
    <t>공통경비(공원관리)</t>
  </si>
  <si>
    <t>○ 공원 구급약품</t>
  </si>
  <si>
    <t>○ 제설용 염화칼슘</t>
  </si>
  <si>
    <t>○ 공원시설관리 서적</t>
  </si>
  <si>
    <t>○ 소방시설 안전검사</t>
  </si>
  <si>
    <t>○ 어린이 놀이시설 정밀검사</t>
  </si>
  <si>
    <t>○ 건물 방역용역</t>
  </si>
  <si>
    <t>○ 폐기물처리비(폐기물,하수도 이물질, 폐목 등)</t>
  </si>
  <si>
    <t>○ 물놀이장 운영관리용역</t>
  </si>
  <si>
    <t>○ 친환경 에너지기업 인증(신설)</t>
  </si>
  <si>
    <t>○ 전기 안전관리자 실무교육</t>
  </si>
  <si>
    <t>○ 어린이 놀이시설 안전관리자 교육</t>
  </si>
  <si>
    <t>○ 기계설비 유지관리자 실무 교육</t>
  </si>
  <si>
    <t>○ 공원관리 현장직원 작업복 및 안전용품</t>
  </si>
  <si>
    <t>○ 화물차 환경개선 부담금</t>
  </si>
  <si>
    <t>○ 자동차세(화물차 2대)</t>
  </si>
  <si>
    <t>○ 자동차세(승용차 1대)</t>
  </si>
  <si>
    <t>○ 차량보험료(화물차)</t>
  </si>
  <si>
    <t>○ 차량보험료(승용차)</t>
  </si>
  <si>
    <t>○ 영조물배상 책임보험 자기부담금</t>
  </si>
  <si>
    <t>○ 한국소방안전협회비(관문, 문원)</t>
  </si>
  <si>
    <t>○ 업무용차량 유지관리</t>
  </si>
  <si>
    <t>○ 조경재료비</t>
  </si>
  <si>
    <t>○ 영선관리 잡자재(호스, 화장실센서류, 소모성 자재 등)</t>
  </si>
  <si>
    <t>○ 기계, 전기, 소방 재료비(소모성 잡자재)</t>
  </si>
  <si>
    <t>○ 재난대비용품</t>
  </si>
  <si>
    <t>○ 등기구 및 램프 구입(다운라이트, 메탈램프, LED램프 등)</t>
  </si>
  <si>
    <t>○ 시설물 유지보수비</t>
  </si>
  <si>
    <t>○ 안내표지판 정비</t>
  </si>
  <si>
    <t>○ 옥외운동기구 및 놀이시설 유지보수</t>
  </si>
  <si>
    <t>○ 잔디 및 수목 유지관리</t>
  </si>
  <si>
    <t>○ 공원 전기설비 유지보수</t>
  </si>
  <si>
    <t>○ 공원 조명 및 방송설비 유지관리</t>
  </si>
  <si>
    <t>○ 비상발전기(3대) 유지보수</t>
  </si>
  <si>
    <t>○ 재난안전설비(소방, CCTV 등) 유지관리</t>
  </si>
  <si>
    <t>수요자 중심의 공원환경 조성(자본)</t>
  </si>
  <si>
    <t>관문체육공원 시설 개선(건물)</t>
  </si>
  <si>
    <t>○ 관문 종합경기장 대형시계 교체 공사(주민참여예산)</t>
  </si>
  <si>
    <t>관문실내체육관 시설 개선(건물)</t>
  </si>
  <si>
    <t>○ 관문 체육관 지열히트펌프 효율개선 공사</t>
  </si>
  <si>
    <t>○ 관문 체육관 조명 개선 공사</t>
  </si>
  <si>
    <t>문원체육공원 시설 개선(건물)</t>
  </si>
  <si>
    <t>○ 문원공원 막구조 정비 공사</t>
  </si>
  <si>
    <t>○ 문원 축구장 대형시계 교체 공사(주민참여예산)</t>
  </si>
  <si>
    <t>공원통합 시설 개선(건물)</t>
  </si>
  <si>
    <t>○ 관문 전기온수기 설치 공사</t>
  </si>
  <si>
    <t>○ 관문 CCTV 교체 및 증설 공사</t>
  </si>
  <si>
    <t>○ 체육공원 웹카메라 설치 공사</t>
  </si>
  <si>
    <t>○ 관문·문원체육공원 노후 변압기 교체</t>
  </si>
  <si>
    <t>관문실내체육관 자산 취득(공기구비품)</t>
  </si>
  <si>
    <t>○ 심폐소생 교육용 마네킨 구입</t>
  </si>
  <si>
    <t>○ 교육용 자동심장충격기 구입</t>
  </si>
  <si>
    <t>관문체육공원 자산 취득(공기구비품)</t>
  </si>
  <si>
    <t>○ 전기설비 열화상 측정 카메라 구입</t>
  </si>
  <si>
    <t>○ 절연 방전봉 구입</t>
  </si>
  <si>
    <t>문원체육공원 자산 취득(공기구비품)</t>
  </si>
  <si>
    <t>○ 자동심장충격기 및 보관함 구입(대체)</t>
  </si>
  <si>
    <t>청소년수련관 대행사업</t>
  </si>
  <si>
    <t>쾌적하고 안전한 청소년수련관 운영</t>
  </si>
  <si>
    <t>청소년수련관 체육시설 운영</t>
  </si>
  <si>
    <t>○ 의무실 용품 및 약품</t>
  </si>
  <si>
    <t>○ 사업장 유지관리 용품</t>
  </si>
  <si>
    <t>○ 2호 셔틀버스 운영 대행 용역</t>
  </si>
  <si>
    <t>○ 법정교육(청소년지도사, 간호사 보수교육 등)</t>
  </si>
  <si>
    <t>○ 셔틀버스 임차료(신설)</t>
  </si>
  <si>
    <t>○ 셔틀버스 관련 제세 및 보험료</t>
  </si>
  <si>
    <t>○ 안심벨 통신요금(신설)</t>
  </si>
  <si>
    <t>○ 영조물배상책임보험 자기부담금</t>
  </si>
  <si>
    <t>○ 셔틀버스 수리비</t>
  </si>
  <si>
    <t>○ 셔틀버스 검사비용</t>
  </si>
  <si>
    <t>○ 체육관련 기기 유지관리</t>
  </si>
  <si>
    <t>청소년수련관 시설 관리</t>
  </si>
  <si>
    <t>○ 상황실 소모품</t>
  </si>
  <si>
    <t>○ 서적 구입</t>
  </si>
  <si>
    <t>○ 시설물 정기검사 수수료 등</t>
  </si>
  <si>
    <t>○ 전기안전관리자 교육</t>
  </si>
  <si>
    <t>○ 소방안전관리자 교육</t>
  </si>
  <si>
    <t>○ 환경기술인 교육</t>
  </si>
  <si>
    <t>○ 기계설비 유지관리자 선임교육</t>
  </si>
  <si>
    <t>○ 인정검사대상기기 관리자 교육</t>
  </si>
  <si>
    <t>○ 도시가스 사용시설 안전관리자 교육</t>
  </si>
  <si>
    <t>○ 저수조 관리자 교육</t>
  </si>
  <si>
    <t>○ 기술직 작업복</t>
  </si>
  <si>
    <t>○ 환경 작업복</t>
  </si>
  <si>
    <t>○ 안전화</t>
  </si>
  <si>
    <t>○ 안전모</t>
  </si>
  <si>
    <t>○ 가스사고 배상책임보험</t>
  </si>
  <si>
    <t>○ 승강기 비상전화 사용료</t>
  </si>
  <si>
    <t>○ 건축(영선)창호 및 수전 잡철물</t>
  </si>
  <si>
    <t>○ 기계자재 및 소모성공구</t>
  </si>
  <si>
    <t>○ 공조기필터 및 약품</t>
  </si>
  <si>
    <t>○ 전산기기 유지관리비</t>
  </si>
  <si>
    <t>○ 주차장 안전시설물 유지관리</t>
  </si>
  <si>
    <t>○ 냉온수기 유지보수비</t>
  </si>
  <si>
    <t>○ 배관 및 위생설비 유지보수</t>
  </si>
  <si>
    <t>○ 전기분야 유지보수</t>
  </si>
  <si>
    <t>○ 소방분야 유지보수</t>
  </si>
  <si>
    <t>○ 분수대설비 유지보수</t>
  </si>
  <si>
    <t>○ 수영장설비 유지보수</t>
  </si>
  <si>
    <t>○ CCTV유지관리</t>
  </si>
  <si>
    <t>청소년수련관 대행사업(자본)</t>
  </si>
  <si>
    <t>수요자 중심의 청소년수련관환경 조성(자본)</t>
  </si>
  <si>
    <t>청소년수련관 시설 개선(건물)</t>
  </si>
  <si>
    <t>○ 주차장 채광창 정비 공사</t>
  </si>
  <si>
    <t>○ 체육관동 시스템 에어컨 설치</t>
  </si>
  <si>
    <t>○ 화장실 오수배관 교체 공사</t>
  </si>
  <si>
    <t>○ 기계실 급·배기휀  설비 교체</t>
  </si>
  <si>
    <t>청소년수련관 자산 취득(공기구비품)</t>
  </si>
  <si>
    <t>수요자 중심의 공영주차시설 운영</t>
  </si>
  <si>
    <t>공영주차장 운영</t>
  </si>
  <si>
    <t>○ 제설용염화칼슘</t>
  </si>
  <si>
    <t>○ 재난물품등 구입</t>
  </si>
  <si>
    <t>○ 주차빌딩 전기안전점검</t>
  </si>
  <si>
    <t>○ 주차빌딩 승강기유지용역</t>
  </si>
  <si>
    <t>○ 주차빌딩 소방점검용역</t>
  </si>
  <si>
    <t>○ 기계식주차장 소방점검용역</t>
  </si>
  <si>
    <t>○ 중앙동소공원 소방점검용역(신설)</t>
  </si>
  <si>
    <t>○ 공원마을 어린이집 주차장 소방점검용역</t>
  </si>
  <si>
    <t>○ 기계식주차장 주차기 유지관리용역</t>
  </si>
  <si>
    <t>○ 주차장 관리인 교육(승강기, 기계식, 소방안전관리 등)(신설)</t>
  </si>
  <si>
    <t>○ 현장근무자 피복비</t>
  </si>
  <si>
    <t>○ 보험가입비용</t>
  </si>
  <si>
    <t>○ 차량유지비(유류비 및 수리비)</t>
  </si>
  <si>
    <t>○ 업무용 차량(트럭) 종합검사비용</t>
  </si>
  <si>
    <t>○ 주차시설 유지관리</t>
  </si>
  <si>
    <t>○ 공영주차장 주변 환경정비</t>
  </si>
  <si>
    <t>○ 주차장내 사고(공영주차)</t>
  </si>
  <si>
    <t>수요자 중심의 공영주차시설 운영(자본)</t>
  </si>
  <si>
    <t>공영주차장 시설 개선(건물)</t>
  </si>
  <si>
    <t>○ 주차빌딩 옥상캐노피 교체 및 도색 공사</t>
  </si>
  <si>
    <t>교통약자 특별교통수단 운영</t>
  </si>
  <si>
    <t>교통약자이동지원센터</t>
  </si>
  <si>
    <t>○ 근무복</t>
  </si>
  <si>
    <t>○ 자동차보험</t>
  </si>
  <si>
    <t>○ 자동차세(기존차량, 신차)</t>
  </si>
  <si>
    <t>○ 차량장비 정비유지비</t>
  </si>
  <si>
    <t>○ 차량검사비</t>
  </si>
  <si>
    <t>예산구분</t>
    <phoneticPr fontId="1" type="noConversion"/>
  </si>
  <si>
    <t>재난관리</t>
    <phoneticPr fontId="1" type="noConversion"/>
  </si>
  <si>
    <t>○</t>
    <phoneticPr fontId="1" type="noConversion"/>
  </si>
  <si>
    <t>안전감사단</t>
    <phoneticPr fontId="1" type="noConversion"/>
  </si>
  <si>
    <t>경영기획처</t>
    <phoneticPr fontId="1" type="noConversion"/>
  </si>
  <si>
    <t>시설관리처</t>
    <phoneticPr fontId="1" type="noConversion"/>
  </si>
  <si>
    <t>시민회관체육운영처</t>
    <phoneticPr fontId="1" type="noConversion"/>
  </si>
  <si>
    <t>재난안전</t>
    <phoneticPr fontId="1" type="noConversion"/>
  </si>
  <si>
    <t>시설관리</t>
    <phoneticPr fontId="1" type="noConversion"/>
  </si>
  <si>
    <t>공원수련관관리처(공원)</t>
    <phoneticPr fontId="1" type="noConversion"/>
  </si>
  <si>
    <t>공원수련관관리처(수련관)</t>
    <phoneticPr fontId="1" type="noConversion"/>
  </si>
  <si>
    <t>시설관리처(공영주차장)</t>
    <phoneticPr fontId="1" type="noConversion"/>
  </si>
  <si>
    <t>시설관리처(교통복지)</t>
    <phoneticPr fontId="1" type="noConversion"/>
  </si>
  <si>
    <t>기타운영</t>
    <phoneticPr fontId="1" type="noConversion"/>
  </si>
  <si>
    <t>출처: 지방공기업예산회계시스템</t>
    <phoneticPr fontId="1" type="noConversion"/>
  </si>
  <si>
    <t>연 번</t>
    <phoneticPr fontId="1" type="noConversion"/>
  </si>
  <si>
    <t>부서명</t>
    <phoneticPr fontId="1" type="noConversion"/>
  </si>
  <si>
    <t xml:space="preserve"> 정책사업</t>
    <phoneticPr fontId="1" type="noConversion"/>
  </si>
  <si>
    <t>단위사업</t>
    <phoneticPr fontId="1" type="noConversion"/>
  </si>
  <si>
    <t>세부사업</t>
    <phoneticPr fontId="1" type="noConversion"/>
  </si>
  <si>
    <t>목</t>
    <phoneticPr fontId="1" type="noConversion"/>
  </si>
  <si>
    <t>부기명</t>
    <phoneticPr fontId="1" type="noConversion"/>
  </si>
  <si>
    <t>본 예산액(원)</t>
    <phoneticPr fontId="1" type="noConversion"/>
  </si>
  <si>
    <t>추가 경정(원)</t>
    <phoneticPr fontId="1" type="noConversion"/>
  </si>
  <si>
    <t>최종 예산액(원)</t>
    <phoneticPr fontId="1" type="noConversion"/>
  </si>
  <si>
    <t>집행액(원)</t>
    <phoneticPr fontId="1" type="noConversion"/>
  </si>
  <si>
    <t>집행율(%)</t>
    <phoneticPr fontId="1" type="noConversion"/>
  </si>
  <si>
    <t>비 고
(증감사유 등)</t>
    <phoneticPr fontId="1" type="noConversion"/>
  </si>
  <si>
    <t>합계</t>
    <phoneticPr fontId="1" type="noConversion"/>
  </si>
  <si>
    <t>기타 등</t>
    <phoneticPr fontId="1" type="noConversion"/>
  </si>
  <si>
    <t>재난관리 단계</t>
    <phoneticPr fontId="1" type="noConversion"/>
  </si>
  <si>
    <t>행정운영활동</t>
    <phoneticPr fontId="1" type="noConversion"/>
  </si>
  <si>
    <t>201-01</t>
    <phoneticPr fontId="1" type="noConversion"/>
  </si>
  <si>
    <t>일반운영비</t>
    <phoneticPr fontId="1" type="noConversion"/>
  </si>
  <si>
    <t>사무관리비</t>
    <phoneticPr fontId="1" type="noConversion"/>
  </si>
  <si>
    <t>201-11</t>
    <phoneticPr fontId="1" type="noConversion"/>
  </si>
  <si>
    <t>지급수수료</t>
    <phoneticPr fontId="1" type="noConversion"/>
  </si>
  <si>
    <t>201-12</t>
    <phoneticPr fontId="1" type="noConversion"/>
  </si>
  <si>
    <t>201-13</t>
    <phoneticPr fontId="1" type="noConversion"/>
  </si>
  <si>
    <t>201-14</t>
    <phoneticPr fontId="1" type="noConversion"/>
  </si>
  <si>
    <t>회의비</t>
    <phoneticPr fontId="1" type="noConversion"/>
  </si>
  <si>
    <t>201-15</t>
    <phoneticPr fontId="1" type="noConversion"/>
  </si>
  <si>
    <t>복리후생비</t>
    <phoneticPr fontId="1" type="noConversion"/>
  </si>
  <si>
    <t>안전교육</t>
    <phoneticPr fontId="1" type="noConversion"/>
  </si>
  <si>
    <t>교육훈련비</t>
    <phoneticPr fontId="1" type="noConversion"/>
  </si>
  <si>
    <t>건강한 직장 환경 조성</t>
    <phoneticPr fontId="1" type="noConversion"/>
  </si>
  <si>
    <t>공통경비</t>
    <phoneticPr fontId="1" type="noConversion"/>
  </si>
  <si>
    <t>공통경비(안전감사)</t>
    <phoneticPr fontId="1" type="noConversion"/>
  </si>
  <si>
    <t>206-01</t>
    <phoneticPr fontId="1" type="noConversion"/>
  </si>
  <si>
    <t>재료비</t>
    <phoneticPr fontId="1" type="noConversion"/>
  </si>
  <si>
    <t>일반재료비</t>
    <phoneticPr fontId="1" type="noConversion"/>
  </si>
  <si>
    <t>303-01</t>
    <phoneticPr fontId="1" type="noConversion"/>
  </si>
  <si>
    <t>포상금</t>
    <phoneticPr fontId="1" type="noConversion"/>
  </si>
  <si>
    <t>405-01</t>
    <phoneticPr fontId="1" type="noConversion"/>
  </si>
  <si>
    <t>자산취득비</t>
    <phoneticPr fontId="1" type="noConversion"/>
  </si>
  <si>
    <t>자산및물품취득비</t>
    <phoneticPr fontId="1" type="noConversion"/>
  </si>
  <si>
    <t>교육 활성화</t>
    <phoneticPr fontId="1" type="noConversion"/>
  </si>
  <si>
    <t>임차료</t>
    <phoneticPr fontId="1" type="noConversion"/>
  </si>
  <si>
    <t>관용차량 운영 관리</t>
    <phoneticPr fontId="1" type="noConversion"/>
  </si>
  <si>
    <t>201-21</t>
    <phoneticPr fontId="1" type="noConversion"/>
  </si>
  <si>
    <t>공공요금및제세</t>
    <phoneticPr fontId="1" type="noConversion"/>
  </si>
  <si>
    <t>201-22</t>
    <phoneticPr fontId="1" type="noConversion"/>
  </si>
  <si>
    <t>차량선박비</t>
    <phoneticPr fontId="1" type="noConversion"/>
  </si>
  <si>
    <t>공통경비(경영기획)</t>
    <phoneticPr fontId="1" type="noConversion"/>
  </si>
  <si>
    <t>214-05</t>
    <phoneticPr fontId="1" type="noConversion"/>
  </si>
  <si>
    <t>수선유지교체비</t>
    <phoneticPr fontId="1" type="noConversion"/>
  </si>
  <si>
    <t>수선유지비</t>
    <phoneticPr fontId="1" type="noConversion"/>
  </si>
  <si>
    <t>305-01</t>
    <phoneticPr fontId="1" type="noConversion"/>
  </si>
  <si>
    <t>배상금등</t>
    <phoneticPr fontId="1" type="noConversion"/>
  </si>
  <si>
    <t>시설관리 대행사업</t>
    <phoneticPr fontId="1" type="noConversion"/>
  </si>
  <si>
    <t>에너지 관리</t>
    <phoneticPr fontId="1" type="noConversion"/>
  </si>
  <si>
    <t>정보화사업</t>
    <phoneticPr fontId="1" type="noConversion"/>
  </si>
  <si>
    <t>공통경비(시설관리)</t>
    <phoneticPr fontId="1" type="noConversion"/>
  </si>
  <si>
    <t>시설관리 대행사업(자본)</t>
    <phoneticPr fontId="1" type="noConversion"/>
  </si>
  <si>
    <t>401-01</t>
    <phoneticPr fontId="1" type="noConversion"/>
  </si>
  <si>
    <t>시설비및부대비</t>
    <phoneticPr fontId="1" type="noConversion"/>
  </si>
  <si>
    <t>시설비</t>
    <phoneticPr fontId="1" type="noConversion"/>
  </si>
  <si>
    <t>수영장 운영</t>
    <phoneticPr fontId="1" type="noConversion"/>
  </si>
  <si>
    <t>빙상장 운영</t>
    <phoneticPr fontId="1" type="noConversion"/>
  </si>
  <si>
    <t>공통경비(시민체육)</t>
    <phoneticPr fontId="1" type="noConversion"/>
  </si>
  <si>
    <t>관문체육공원 운영</t>
    <phoneticPr fontId="1" type="noConversion"/>
  </si>
  <si>
    <t>문원체육공원 운영</t>
    <phoneticPr fontId="1" type="noConversion"/>
  </si>
  <si>
    <t>공원시설 대행사업(자본)</t>
    <phoneticPr fontId="1" type="noConversion"/>
  </si>
  <si>
    <t>도시개발본부</t>
    <phoneticPr fontId="1" type="noConversion"/>
  </si>
  <si>
    <t>복구</t>
    <phoneticPr fontId="1" type="noConversion"/>
  </si>
  <si>
    <t>예방</t>
    <phoneticPr fontId="1" type="noConversion"/>
  </si>
  <si>
    <t>대비</t>
    <phoneticPr fontId="1" type="noConversion"/>
  </si>
  <si>
    <t>미래를 준비하는 개발사업 추진(자본)</t>
    <phoneticPr fontId="1" type="noConversion"/>
  </si>
  <si>
    <t>시설부대비</t>
    <phoneticPr fontId="1" type="noConversion"/>
  </si>
  <si>
    <t>401-03</t>
    <phoneticPr fontId="1" type="noConversion"/>
  </si>
  <si>
    <t>○ 무인경비 용역</t>
    <phoneticPr fontId="1" type="noConversion"/>
  </si>
  <si>
    <t>○ 전문기관 위탁교육</t>
    <phoneticPr fontId="1" type="noConversion"/>
  </si>
  <si>
    <t>○ 개발사업 현장차량(전기차) 임차료</t>
    <phoneticPr fontId="1" type="noConversion"/>
  </si>
  <si>
    <t>○ 보상차량 수선유지비</t>
    <phoneticPr fontId="1" type="noConversion"/>
  </si>
  <si>
    <t>공통경비(미래전략)</t>
    <phoneticPr fontId="1" type="noConversion"/>
  </si>
  <si>
    <t>행정·운영활동(자본)</t>
    <phoneticPr fontId="1" type="noConversion"/>
  </si>
  <si>
    <t>함께 성장하는 조직문화혁신</t>
    <phoneticPr fontId="1" type="noConversion"/>
  </si>
  <si>
    <t>위원회 운영</t>
    <phoneticPr fontId="1" type="noConversion"/>
  </si>
  <si>
    <t>215-00</t>
    <phoneticPr fontId="1" type="noConversion"/>
  </si>
  <si>
    <t>동력비</t>
    <phoneticPr fontId="1" type="noConversion"/>
  </si>
  <si>
    <t>대응</t>
    <phoneticPr fontId="1" type="noConversion"/>
  </si>
  <si>
    <t>시민회관 자산 취득(차량운반구)</t>
    <phoneticPr fontId="1" type="noConversion"/>
  </si>
  <si>
    <t>볼링장 운영</t>
    <phoneticPr fontId="1" type="noConversion"/>
  </si>
  <si>
    <t>골프연습장 운영</t>
    <phoneticPr fontId="1" type="noConversion"/>
  </si>
  <si>
    <t>○ 현장차량(자기부담금)</t>
    <phoneticPr fontId="1" type="noConversion"/>
  </si>
  <si>
    <t>○ 피복비</t>
    <phoneticPr fontId="1" type="noConversion"/>
  </si>
  <si>
    <t>○ 직원재해보상 단체보험</t>
    <phoneticPr fontId="1" type="noConversion"/>
  </si>
  <si>
    <t>○ 건강검진(직원종합검진)</t>
    <phoneticPr fontId="1" type="noConversion"/>
  </si>
  <si>
    <t>○ 안전용품</t>
    <phoneticPr fontId="1" type="noConversion"/>
  </si>
  <si>
    <t>○ 석면건축물 안전관리 수수료</t>
    <phoneticPr fontId="1" type="noConversion"/>
  </si>
  <si>
    <t>○ 안전펜스 임차</t>
    <phoneticPr fontId="1" type="noConversion"/>
  </si>
  <si>
    <t>○ 보상차량(전기차) 임차료</t>
    <phoneticPr fontId="1" type="noConversion"/>
  </si>
  <si>
    <t>○ 현장차량 수선유지비</t>
    <phoneticPr fontId="1" type="noConversion"/>
  </si>
  <si>
    <t>○ 현장 이동용 차량 유류비</t>
    <phoneticPr fontId="1" type="noConversion"/>
  </si>
  <si>
    <t>○ 기술인협회 연회비</t>
    <phoneticPr fontId="1" type="noConversion"/>
  </si>
  <si>
    <t>○ 한국전기기술인협회 연회비(신설)</t>
    <phoneticPr fontId="1" type="noConversion"/>
  </si>
  <si>
    <t>○ 물가정보 등 구독료(신설)</t>
    <phoneticPr fontId="1" type="noConversion"/>
  </si>
  <si>
    <t>○ 개발사업 현장차량 임차료</t>
    <phoneticPr fontId="1" type="noConversion"/>
  </si>
  <si>
    <t>○ 건강검진</t>
    <phoneticPr fontId="1" type="noConversion"/>
  </si>
  <si>
    <t>○ 집합교육장 대관료</t>
    <phoneticPr fontId="1" type="noConversion"/>
  </si>
  <si>
    <t>○ 리스크관리위원회</t>
    <phoneticPr fontId="1" type="noConversion"/>
  </si>
  <si>
    <t>○ 세미나실 사용 대관료</t>
    <phoneticPr fontId="1" type="noConversion"/>
  </si>
  <si>
    <t>○ 개인정보보호 책임자 교육</t>
    <phoneticPr fontId="1" type="noConversion"/>
  </si>
  <si>
    <t>○ 과천시민회관 수영장 긴급 안전공사</t>
    <phoneticPr fontId="1" type="noConversion"/>
  </si>
  <si>
    <t>○ 청소원 대기실 환경개선공사</t>
    <phoneticPr fontId="1" type="noConversion"/>
  </si>
  <si>
    <t>○ 체육시설 샤워장 거울 교체</t>
    <phoneticPr fontId="1" type="noConversion"/>
  </si>
  <si>
    <t>○ 수영장 수질관리 센서 교체 공사</t>
    <phoneticPr fontId="1" type="noConversion"/>
  </si>
  <si>
    <t>○ 시민회관 전기차 화재예방 관제시스템 구축</t>
    <phoneticPr fontId="1" type="noConversion"/>
  </si>
  <si>
    <t>○ 체육시설 안전수칙 안내문 제작</t>
    <phoneticPr fontId="1" type="noConversion"/>
  </si>
  <si>
    <t>○ 발전기 연료(관문, 문원, 실내체육관)</t>
    <phoneticPr fontId="1" type="noConversion"/>
  </si>
  <si>
    <t>○ 안심벨 구입(주민참여예산)</t>
    <phoneticPr fontId="1" type="noConversion"/>
  </si>
  <si>
    <t>○ 전기설비 조명제어용 컴퓨터 구입(대체)</t>
    <phoneticPr fontId="1" type="noConversion"/>
  </si>
  <si>
    <t>○ 승강기안전검사</t>
    <phoneticPr fontId="1" type="noConversion"/>
  </si>
  <si>
    <t>○ 주차빌딩 비상발전기</t>
    <phoneticPr fontId="1" type="noConversion"/>
  </si>
  <si>
    <t>2024년도 재난 및 안전관리 예산 집행 실적표</t>
    <phoneticPr fontId="1" type="noConversion"/>
  </si>
  <si>
    <t>소계</t>
    <phoneticPr fontId="1" type="noConversion"/>
  </si>
  <si>
    <t>중대산업재해 예방을 위한 근로자 안전, 보건 활동</t>
    <phoneticPr fontId="1" type="noConversion"/>
  </si>
  <si>
    <t>산업재해 예방</t>
    <phoneticPr fontId="1" type="noConversion"/>
  </si>
  <si>
    <t>○ 참석수당</t>
    <phoneticPr fontId="1" type="noConversion"/>
  </si>
  <si>
    <t>○ 작업환경측정 용역</t>
    <phoneticPr fontId="1" type="noConversion"/>
  </si>
  <si>
    <t>○ 근골격계유해요인조사(3년 1회)</t>
    <phoneticPr fontId="1" type="noConversion"/>
  </si>
  <si>
    <t>○ 산업보건의 보건관리위탁 용역</t>
    <phoneticPr fontId="1" type="noConversion"/>
  </si>
  <si>
    <t>4차</t>
    <phoneticPr fontId="1" type="noConversion"/>
  </si>
  <si>
    <t>○ 중대재해예방 안전보건경영시스템 사후심사</t>
    <phoneticPr fontId="1" type="noConversion"/>
  </si>
  <si>
    <t>○ 안전보건 회의비</t>
    <phoneticPr fontId="1" type="noConversion"/>
  </si>
  <si>
    <t>○ 기술직 작업복(안전,보건,간호사등)</t>
    <phoneticPr fontId="1" type="noConversion"/>
  </si>
  <si>
    <t>201-16</t>
    <phoneticPr fontId="1" type="noConversion"/>
  </si>
  <si>
    <t>○ 안전장비</t>
    <phoneticPr fontId="1" type="noConversion"/>
  </si>
  <si>
    <t>○ 안전보건 책자 제작(신설)</t>
    <phoneticPr fontId="1" type="noConversion"/>
  </si>
  <si>
    <t>○ 안전보건 분야</t>
    <phoneticPr fontId="1" type="noConversion"/>
  </si>
  <si>
    <t>○ 건강관리실 프린트 소모품</t>
    <phoneticPr fontId="1" type="noConversion"/>
  </si>
  <si>
    <t>○ 건강관리실 공기청정기 소모품</t>
    <phoneticPr fontId="1" type="noConversion"/>
  </si>
  <si>
    <t>○ 자동심장충격기 소모품 구입</t>
    <phoneticPr fontId="1" type="noConversion"/>
  </si>
  <si>
    <t>○ 건강관리실 의약품 구입</t>
    <phoneticPr fontId="1" type="noConversion"/>
  </si>
  <si>
    <t>○ 생수기 소독</t>
    <phoneticPr fontId="1" type="noConversion"/>
  </si>
  <si>
    <t>○ 생수 구입</t>
    <phoneticPr fontId="1" type="noConversion"/>
  </si>
  <si>
    <t>○ 우수 캠페인에 따른 포상(신설)</t>
    <phoneticPr fontId="1" type="noConversion"/>
  </si>
  <si>
    <t>업무효율화와 일하고 싶은 근무환경 조성</t>
    <phoneticPr fontId="1" type="noConversion"/>
  </si>
  <si>
    <t>안전감사 자산 취득</t>
    <phoneticPr fontId="1" type="noConversion"/>
  </si>
  <si>
    <t>○ 복합가스농도측정기 구입</t>
    <phoneticPr fontId="1" type="noConversion"/>
  </si>
  <si>
    <t>○ 소음측정기 구입</t>
    <phoneticPr fontId="1" type="noConversion"/>
  </si>
  <si>
    <t>직원만족 복리후생제도 운영</t>
    <phoneticPr fontId="1" type="noConversion"/>
  </si>
  <si>
    <t>직원복리 증진</t>
    <phoneticPr fontId="1" type="noConversion"/>
  </si>
  <si>
    <t>○ 특수검진(야간, 유해물질, 소음)</t>
    <phoneticPr fontId="1" type="noConversion"/>
  </si>
  <si>
    <t>○ 기본교육</t>
    <phoneticPr fontId="1" type="noConversion"/>
  </si>
  <si>
    <t>○ 전문 교육 및 계층별 전문위탁교육</t>
    <phoneticPr fontId="1" type="noConversion"/>
  </si>
  <si>
    <t>○ 임금피크제 대상자 교육</t>
    <phoneticPr fontId="1" type="noConversion"/>
  </si>
  <si>
    <t>○ 평생학습</t>
    <phoneticPr fontId="1" type="noConversion"/>
  </si>
  <si>
    <t>○ 신규직원 멘토링</t>
    <phoneticPr fontId="1" type="noConversion"/>
  </si>
  <si>
    <t>○ 직원 능력개발 지원비</t>
    <phoneticPr fontId="1" type="noConversion"/>
  </si>
  <si>
    <t>○ 홍보관련 현장전문가 초빙 교육</t>
    <phoneticPr fontId="1" type="noConversion"/>
  </si>
  <si>
    <t>○ 교육여비</t>
    <phoneticPr fontId="1" type="noConversion"/>
  </si>
  <si>
    <t>○ 대관료</t>
    <phoneticPr fontId="1" type="noConversion"/>
  </si>
  <si>
    <t>○ 보험료(이관)</t>
    <phoneticPr fontId="1" type="noConversion"/>
  </si>
  <si>
    <t>○ 자동차세(이관)</t>
    <phoneticPr fontId="1" type="noConversion"/>
  </si>
  <si>
    <t>○ 유류비 및 수리비(이관)</t>
    <phoneticPr fontId="1" type="noConversion"/>
  </si>
  <si>
    <t>효율적 인적자원 관리</t>
    <phoneticPr fontId="1" type="noConversion"/>
  </si>
  <si>
    <t>○ 우수제안 포상 및 기념품</t>
    <phoneticPr fontId="1" type="noConversion"/>
  </si>
  <si>
    <t>○ 제안실행에 따른 포상</t>
    <phoneticPr fontId="1" type="noConversion"/>
  </si>
  <si>
    <t>○ 혁신성과 포상</t>
    <phoneticPr fontId="1" type="noConversion"/>
  </si>
  <si>
    <t>○ 복합기 임차료</t>
    <phoneticPr fontId="1" type="noConversion"/>
  </si>
  <si>
    <t>○ 물품관리 프로그램 임차료</t>
    <phoneticPr fontId="1" type="noConversion"/>
  </si>
  <si>
    <t>○ 공기청정기 임차료(통합)</t>
    <phoneticPr fontId="1" type="noConversion"/>
  </si>
  <si>
    <t>○ 홍보물 저작권 프로그램 구독료(신설)</t>
    <phoneticPr fontId="1" type="noConversion"/>
  </si>
  <si>
    <t>주차 및 특별교통수단 대행사업</t>
    <phoneticPr fontId="1" type="noConversion"/>
  </si>
  <si>
    <t>수요자 중심의 부설주차시설 운영</t>
    <phoneticPr fontId="1" type="noConversion"/>
  </si>
  <si>
    <t>부설주차장 운영</t>
    <phoneticPr fontId="1" type="noConversion"/>
  </si>
  <si>
    <t>○ 주차분야 주차관제 시스템 유지관리용역</t>
    <phoneticPr fontId="1" type="noConversion"/>
  </si>
  <si>
    <t>○ 부설주차 신용카드 결제수수료</t>
    <phoneticPr fontId="1" type="noConversion"/>
  </si>
  <si>
    <t>○ 부설주차 현장근무자 근무복 및 안전용품</t>
    <phoneticPr fontId="1" type="noConversion"/>
  </si>
  <si>
    <t>○ 부설주차장 안전시설물 유지관리</t>
    <phoneticPr fontId="1" type="noConversion"/>
  </si>
  <si>
    <t>○ 부설주차장 주차관제시설 유지관리</t>
    <phoneticPr fontId="1" type="noConversion"/>
  </si>
  <si>
    <t>○ 부설주차장 사고배상금</t>
    <phoneticPr fontId="1" type="noConversion"/>
  </si>
  <si>
    <t>쾌적하고 안전한 시설환경 조성</t>
    <phoneticPr fontId="1" type="noConversion"/>
  </si>
  <si>
    <t>시민회관 유지·보수</t>
    <phoneticPr fontId="1" type="noConversion"/>
  </si>
  <si>
    <t>○ 시설운영 소모품</t>
    <phoneticPr fontId="1" type="noConversion"/>
  </si>
  <si>
    <t>○ 폐기물 처리비(생활계외)</t>
    <phoneticPr fontId="1" type="noConversion"/>
  </si>
  <si>
    <t>○ 폐기물처분 분담금</t>
    <phoneticPr fontId="1" type="noConversion"/>
  </si>
  <si>
    <t>○ 보일러 검사</t>
    <phoneticPr fontId="1" type="noConversion"/>
  </si>
  <si>
    <t>○ 도시가스 시설물 정기검사</t>
    <phoneticPr fontId="1" type="noConversion"/>
  </si>
  <si>
    <t>○ 냉동제조시설 정기검사</t>
    <phoneticPr fontId="1" type="noConversion"/>
  </si>
  <si>
    <t>○ 수질검사</t>
    <phoneticPr fontId="1" type="noConversion"/>
  </si>
  <si>
    <t>○ 대기오염물질 배출시설 자가측정 수수료</t>
    <phoneticPr fontId="1" type="noConversion"/>
  </si>
  <si>
    <t>○ 시민회관 자동제어시스템 유지관리 용역</t>
    <phoneticPr fontId="1" type="noConversion"/>
  </si>
  <si>
    <t>○ 시민회관 기계설비 성능점검</t>
    <phoneticPr fontId="1" type="noConversion"/>
  </si>
  <si>
    <t>○ 실내공기질검사 측정(주차장외 4개소)</t>
    <phoneticPr fontId="1" type="noConversion"/>
  </si>
  <si>
    <t>○ 계측기 검교정비(전류계외10종)</t>
    <phoneticPr fontId="1" type="noConversion"/>
  </si>
  <si>
    <t>○ 전기설비 안전점검 및 정기검사</t>
    <phoneticPr fontId="1" type="noConversion"/>
  </si>
  <si>
    <t>○ 인입개폐기 조작 수수료</t>
    <phoneticPr fontId="1" type="noConversion"/>
  </si>
  <si>
    <t>○ 소방시설 안전점검</t>
    <phoneticPr fontId="1" type="noConversion"/>
  </si>
  <si>
    <t>○ 기계설비 유지관리자 선임</t>
    <phoneticPr fontId="1" type="noConversion"/>
  </si>
  <si>
    <t>○ 건축폐기물 처리비</t>
    <phoneticPr fontId="1" type="noConversion"/>
  </si>
  <si>
    <t>○ 승강기유지관리 용역</t>
    <phoneticPr fontId="1" type="noConversion"/>
  </si>
  <si>
    <t>○ 전산실 무인 경비시스템</t>
    <phoneticPr fontId="1" type="noConversion"/>
  </si>
  <si>
    <t>○ 공기청정기 유지관리</t>
    <phoneticPr fontId="1" type="noConversion"/>
  </si>
  <si>
    <t>○ 청사방역</t>
    <phoneticPr fontId="1" type="noConversion"/>
  </si>
  <si>
    <t>○ 시민회관 석면공기질 측정(신설)</t>
    <phoneticPr fontId="1" type="noConversion"/>
  </si>
  <si>
    <t>○ 시민회관 건축물 정기점검(신설)</t>
    <phoneticPr fontId="1" type="noConversion"/>
  </si>
  <si>
    <t>○ 시민회관 구조안전진단 등(신설)</t>
    <phoneticPr fontId="1" type="noConversion"/>
  </si>
  <si>
    <t>○ 저수조 관리자 교육</t>
    <phoneticPr fontId="1" type="noConversion"/>
  </si>
  <si>
    <t>○ 기계설비 유지관리자 선임 교육</t>
    <phoneticPr fontId="1" type="noConversion"/>
  </si>
  <si>
    <t>○ 시설물유지관리시스템</t>
    <phoneticPr fontId="1" type="noConversion"/>
  </si>
  <si>
    <t>○ 도시가스배상책임보험</t>
    <phoneticPr fontId="1" type="noConversion"/>
  </si>
  <si>
    <t>○ 건축분야</t>
    <phoneticPr fontId="1" type="noConversion"/>
  </si>
  <si>
    <t>○ 기계분야</t>
    <phoneticPr fontId="1" type="noConversion"/>
  </si>
  <si>
    <t>○ 냉동설비</t>
    <phoneticPr fontId="1" type="noConversion"/>
  </si>
  <si>
    <t>○ 냉동소모성 공구(파이프렌치 외 12종)</t>
    <phoneticPr fontId="1" type="noConversion"/>
  </si>
  <si>
    <t>○ 수질분야</t>
    <phoneticPr fontId="1" type="noConversion"/>
  </si>
  <si>
    <t>○ 조경분야</t>
    <phoneticPr fontId="1" type="noConversion"/>
  </si>
  <si>
    <t>○ 전기분야</t>
    <phoneticPr fontId="1" type="noConversion"/>
  </si>
  <si>
    <t>○ 소방분야</t>
    <phoneticPr fontId="1" type="noConversion"/>
  </si>
  <si>
    <t>○ 건축(영선포함)분야</t>
    <phoneticPr fontId="1" type="noConversion"/>
  </si>
  <si>
    <t>○ 기계설비 수시보수</t>
    <phoneticPr fontId="1" type="noConversion"/>
  </si>
  <si>
    <t>○ 기계설비 정기보수</t>
    <phoneticPr fontId="1" type="noConversion"/>
  </si>
  <si>
    <t>○ 냉동설비 분야</t>
    <phoneticPr fontId="1" type="noConversion"/>
  </si>
  <si>
    <t>○ 빙상장 냉동기 오바홀</t>
    <phoneticPr fontId="1" type="noConversion"/>
  </si>
  <si>
    <t>○ 수영장설비 분야</t>
    <phoneticPr fontId="1" type="noConversion"/>
  </si>
  <si>
    <t>○ 소방설비 분야</t>
    <phoneticPr fontId="1" type="noConversion"/>
  </si>
  <si>
    <t>○ 출입통제시스템 유지보수</t>
    <phoneticPr fontId="1" type="noConversion"/>
  </si>
  <si>
    <t>○ 공공기관 에너지담당자 및 온실가스담당자 교육</t>
    <phoneticPr fontId="1" type="noConversion"/>
  </si>
  <si>
    <t>○ 방역용품 구입</t>
    <phoneticPr fontId="1" type="noConversion"/>
  </si>
  <si>
    <t>○ 안전점검 시민참여수당</t>
    <phoneticPr fontId="1" type="noConversion"/>
  </si>
  <si>
    <t>○ 재해경감 우수기업 인증(신설)</t>
    <phoneticPr fontId="1" type="noConversion"/>
  </si>
  <si>
    <t>○ 재난분야</t>
    <phoneticPr fontId="1" type="noConversion"/>
  </si>
  <si>
    <t>○ 시설관리 작업복 및 안전용품</t>
    <phoneticPr fontId="1" type="noConversion"/>
  </si>
  <si>
    <t>○ 청소원 안전용품(신설)</t>
    <phoneticPr fontId="1" type="noConversion"/>
  </si>
  <si>
    <t>○ 한국소방안전협회비</t>
    <phoneticPr fontId="1" type="noConversion"/>
  </si>
  <si>
    <t>○ 홈페이지 실명인증 수수료</t>
    <phoneticPr fontId="1" type="noConversion"/>
  </si>
  <si>
    <t>○ 소프트웨어 업데이트</t>
    <phoneticPr fontId="1" type="noConversion"/>
  </si>
  <si>
    <t>○ 정보통신 분야</t>
    <phoneticPr fontId="1" type="noConversion"/>
  </si>
  <si>
    <t>○ ERP 시스템 운영(신설)</t>
    <phoneticPr fontId="1" type="noConversion"/>
  </si>
  <si>
    <t>○ 전화요금</t>
    <phoneticPr fontId="1" type="noConversion"/>
  </si>
  <si>
    <t>○ 문자 및 팩스 사용료</t>
    <phoneticPr fontId="1" type="noConversion"/>
  </si>
  <si>
    <t>○ 전용회선 요금(인터넷3회선)</t>
    <phoneticPr fontId="1" type="noConversion"/>
  </si>
  <si>
    <t>○ 인터넷 2회선(유튜브용)</t>
    <phoneticPr fontId="1" type="noConversion"/>
  </si>
  <si>
    <t>○ 무전기 사용료</t>
    <phoneticPr fontId="1" type="noConversion"/>
  </si>
  <si>
    <t>○ CCTV 시청료</t>
    <phoneticPr fontId="1" type="noConversion"/>
  </si>
  <si>
    <t>○ 업무용태블릿 통신요금</t>
    <phoneticPr fontId="1" type="noConversion"/>
  </si>
  <si>
    <t>○ 홈페이지 도메인 이용료</t>
    <phoneticPr fontId="1" type="noConversion"/>
  </si>
  <si>
    <t>○ 개인정보보호 손해배상 책임보험</t>
    <phoneticPr fontId="1" type="noConversion"/>
  </si>
  <si>
    <t>○ 전산통신분야(케이블 외 11종)</t>
    <phoneticPr fontId="1" type="noConversion"/>
  </si>
  <si>
    <t>○ 통신분야</t>
    <phoneticPr fontId="1" type="noConversion"/>
  </si>
  <si>
    <t>○ 전산분야</t>
    <phoneticPr fontId="1" type="noConversion"/>
  </si>
  <si>
    <t>연구개발비</t>
    <phoneticPr fontId="1" type="noConversion"/>
  </si>
  <si>
    <t>연구용역비</t>
    <phoneticPr fontId="1" type="noConversion"/>
  </si>
  <si>
    <t>○ 업무연속성관리시스템(BCMS) 구축(신설)</t>
    <phoneticPr fontId="1" type="noConversion"/>
  </si>
  <si>
    <t>쾌적하고 안전한 시설환경 조성(자본)</t>
    <phoneticPr fontId="1" type="noConversion"/>
  </si>
  <si>
    <t>시민회관 시설 개선(건물)</t>
    <phoneticPr fontId="1" type="noConversion"/>
  </si>
  <si>
    <t>2차 추경</t>
    <phoneticPr fontId="1" type="noConversion"/>
  </si>
  <si>
    <t>3차 추경</t>
    <phoneticPr fontId="1" type="noConversion"/>
  </si>
  <si>
    <t>시민회관 자산 취득(공기구비품)</t>
    <phoneticPr fontId="1" type="noConversion"/>
  </si>
  <si>
    <t>○ 공급전력 제어시스템 구입</t>
    <phoneticPr fontId="1" type="noConversion"/>
  </si>
  <si>
    <t>○ 전기 엔진브로워 구입</t>
    <phoneticPr fontId="1" type="noConversion"/>
  </si>
  <si>
    <t>○ 현장직원 휴게실 냉장고 구입</t>
    <phoneticPr fontId="1" type="noConversion"/>
  </si>
  <si>
    <t>○ 현장직원 휴게실 세탁기 구입</t>
    <phoneticPr fontId="1" type="noConversion"/>
  </si>
  <si>
    <t>○ 엔진펌프 구입</t>
    <phoneticPr fontId="1" type="noConversion"/>
  </si>
  <si>
    <t>정보화사업 자산 취득(공기구비품)</t>
    <phoneticPr fontId="1" type="noConversion"/>
  </si>
  <si>
    <t>○ 재난통신망(PSLTE) 구축</t>
    <phoneticPr fontId="1" type="noConversion"/>
  </si>
  <si>
    <t>○ 정보화업무 개인정보 강화</t>
    <phoneticPr fontId="1" type="noConversion"/>
  </si>
  <si>
    <t>체육시설 대행사업</t>
    <phoneticPr fontId="1" type="noConversion"/>
  </si>
  <si>
    <t>수요자 중심의 체육시설 운영</t>
    <phoneticPr fontId="1" type="noConversion"/>
  </si>
  <si>
    <t>여가체육 운영</t>
    <phoneticPr fontId="1" type="noConversion"/>
  </si>
  <si>
    <t>○ 건전지 및 리스킹 걸레</t>
    <phoneticPr fontId="1" type="noConversion"/>
  </si>
  <si>
    <t>○ 헤어드라이기, 선풍기, 진공청소기 등 구입 및 유지관리</t>
    <phoneticPr fontId="1" type="noConversion"/>
  </si>
  <si>
    <t>○ 여가체육 프로그램 교구재 및 교육소모품</t>
    <phoneticPr fontId="1" type="noConversion"/>
  </si>
  <si>
    <t>○ 헬스장 소모품(벨트마사지기 벨트 외 7종)</t>
    <phoneticPr fontId="1" type="noConversion"/>
  </si>
  <si>
    <t>○ 대체육관 프로그램 교육소모품</t>
    <phoneticPr fontId="1" type="noConversion"/>
  </si>
  <si>
    <t>○ 상해방지용구(각종 테입 등)</t>
    <phoneticPr fontId="1" type="noConversion"/>
  </si>
  <si>
    <t>○ 수건 및 운동복 망실보충</t>
    <phoneticPr fontId="1" type="noConversion"/>
  </si>
  <si>
    <t>○ 체육관 입구 카페트 교체(신설)</t>
    <phoneticPr fontId="1" type="noConversion"/>
  </si>
  <si>
    <t>○ 고글보안경</t>
    <phoneticPr fontId="1" type="noConversion"/>
  </si>
  <si>
    <t>○ 안전화</t>
    <phoneticPr fontId="1" type="noConversion"/>
  </si>
  <si>
    <t>○ 안전모</t>
    <phoneticPr fontId="1" type="noConversion"/>
  </si>
  <si>
    <t>○ 프로그램 각종 교구재</t>
    <phoneticPr fontId="1" type="noConversion"/>
  </si>
  <si>
    <t>○ 운영관련 소모품(코스로프안전보호대 외 6종)</t>
    <phoneticPr fontId="1" type="noConversion"/>
  </si>
  <si>
    <t>○ 수영장 청소용 소모품</t>
    <phoneticPr fontId="1" type="noConversion"/>
  </si>
  <si>
    <t>○ 무선마이크, 선풍기, 청소기, 헤어드라이기 등</t>
    <phoneticPr fontId="1" type="noConversion"/>
  </si>
  <si>
    <t>○ 수영장내 경사로 및 샤워장 미끄럼 방지매트</t>
    <phoneticPr fontId="1" type="noConversion"/>
  </si>
  <si>
    <t>○ 대여스케이트 유지관리 소모품</t>
    <phoneticPr fontId="1" type="noConversion"/>
  </si>
  <si>
    <t>○ 안전 헬멧</t>
    <phoneticPr fontId="1" type="noConversion"/>
  </si>
  <si>
    <t>○ 수업용 매직</t>
    <phoneticPr fontId="1" type="noConversion"/>
  </si>
  <si>
    <t>○ 대여스케이트 내피</t>
    <phoneticPr fontId="1" type="noConversion"/>
  </si>
  <si>
    <t>○ 마케팅 홍보물 제작 및 홍보수수료</t>
    <phoneticPr fontId="1" type="noConversion"/>
  </si>
  <si>
    <t>○ 이산화탄소 소화기(신설)</t>
    <phoneticPr fontId="1" type="noConversion"/>
  </si>
  <si>
    <t>○ 심폐소생술 및 응급처치 교육</t>
    <phoneticPr fontId="1" type="noConversion"/>
  </si>
  <si>
    <t>○ 세미나실(회의) 대관료</t>
    <phoneticPr fontId="1" type="noConversion"/>
  </si>
  <si>
    <t>체육시설 대행사업(자본)</t>
    <phoneticPr fontId="1" type="noConversion"/>
  </si>
  <si>
    <t>수요자 중심의 체육환경 조성(자본)</t>
    <phoneticPr fontId="1" type="noConversion"/>
  </si>
  <si>
    <t>수영장 시설 개선(건물)</t>
    <phoneticPr fontId="1" type="noConversion"/>
  </si>
  <si>
    <t>○ 욕조내 사다리 교체 공사</t>
    <phoneticPr fontId="1" type="noConversion"/>
  </si>
  <si>
    <t>공원시설 대행사업</t>
    <phoneticPr fontId="1" type="noConversion"/>
  </si>
  <si>
    <t>쾌적하고 안전한 공원시설 운영</t>
    <phoneticPr fontId="1" type="noConversion"/>
  </si>
  <si>
    <t>관문실내체육관 운영</t>
    <phoneticPr fontId="1" type="noConversion"/>
  </si>
  <si>
    <t>○ 관문실내체육관 승강기 정기검사 수수료</t>
    <phoneticPr fontId="1" type="noConversion"/>
  </si>
  <si>
    <t>○ 실내체육관 승강기 관리용역</t>
    <phoneticPr fontId="1" type="noConversion"/>
  </si>
  <si>
    <t>○ 가스사고배상책임보험(체육관)</t>
    <phoneticPr fontId="1" type="noConversion"/>
  </si>
  <si>
    <t>○ CATV 시청료(헬스장)</t>
    <phoneticPr fontId="1" type="noConversion"/>
  </si>
  <si>
    <t>○ 실내체육관 조명(메탈, 램프 등)</t>
    <phoneticPr fontId="1" type="noConversion"/>
  </si>
  <si>
    <t>○ 실내체육관(전기관리)</t>
    <phoneticPr fontId="1" type="noConversion"/>
  </si>
  <si>
    <t>○ 실내체육관 헬스기구 유지관리비</t>
    <phoneticPr fontId="1" type="noConversion"/>
  </si>
  <si>
    <t>○ 실내체육관 승강기 유지관리(부속설비 및 콘트롤판넬)</t>
    <phoneticPr fontId="1" type="noConversion"/>
  </si>
  <si>
    <t>○ 철인반 교구재 수리</t>
    <phoneticPr fontId="1" type="noConversion"/>
  </si>
  <si>
    <t>○ 배드민턴 라켓줄 교체</t>
    <phoneticPr fontId="1" type="noConversion"/>
  </si>
  <si>
    <t>○ 도시가스시설물 정기검사</t>
    <phoneticPr fontId="1" type="noConversion"/>
  </si>
  <si>
    <t>○ 관문 조명탑 정밀검사</t>
    <phoneticPr fontId="1" type="noConversion"/>
  </si>
  <si>
    <t>○ 관문체육공원 경비시스템 용역</t>
    <phoneticPr fontId="1" type="noConversion"/>
  </si>
  <si>
    <t>○ 관문 전기안전관리 용역</t>
    <phoneticPr fontId="1" type="noConversion"/>
  </si>
  <si>
    <t>○ 관문체육공원 벤치 교체(주민참여예산)</t>
    <phoneticPr fontId="1" type="noConversion"/>
  </si>
  <si>
    <t>○ 태양광발전시스템 유지보수</t>
    <phoneticPr fontId="1" type="noConversion"/>
  </si>
  <si>
    <t>○ 관문공원 전광판 유지관리(파워, LED모듈, 배관, 배선등)</t>
    <phoneticPr fontId="1" type="noConversion"/>
  </si>
  <si>
    <t>○ 전기설비 정밀 안전점검</t>
    <phoneticPr fontId="1" type="noConversion"/>
  </si>
  <si>
    <t>○ 문원체육공원 바닥분수 수질검사</t>
    <phoneticPr fontId="1" type="noConversion"/>
  </si>
  <si>
    <t>○ 문원체육공원 바닥분수 청소관리용역</t>
    <phoneticPr fontId="1" type="noConversion"/>
  </si>
  <si>
    <t>○ 문원주차장 주차관제 통신비</t>
    <phoneticPr fontId="1" type="noConversion"/>
  </si>
  <si>
    <t>○ 문원체육공원 바닥분수대 소독제</t>
    <phoneticPr fontId="1" type="noConversion"/>
  </si>
  <si>
    <t>○ 분수대 유지관리</t>
    <phoneticPr fontId="1" type="noConversion"/>
  </si>
  <si>
    <t>○ 문원체육공원 전기관리</t>
    <phoneticPr fontId="1" type="noConversion"/>
  </si>
  <si>
    <t>공통경비(공원관리)</t>
    <phoneticPr fontId="1" type="noConversion"/>
  </si>
  <si>
    <t>○ 정수기 종이컵 구입</t>
    <phoneticPr fontId="1" type="noConversion"/>
  </si>
  <si>
    <t>○ 복합기 및 프린터 소모품</t>
    <phoneticPr fontId="1" type="noConversion"/>
  </si>
  <si>
    <t>○ 태극기 구입</t>
    <phoneticPr fontId="1" type="noConversion"/>
  </si>
  <si>
    <t>○ 대관행사 관련 소모품</t>
    <phoneticPr fontId="1" type="noConversion"/>
  </si>
  <si>
    <t>○ 신문구독료(5개사)</t>
    <phoneticPr fontId="1" type="noConversion"/>
  </si>
  <si>
    <t>○ 공원 구급약품</t>
    <phoneticPr fontId="1" type="noConversion"/>
  </si>
  <si>
    <t>○ 청소용품(세제류외 20종)</t>
    <phoneticPr fontId="1" type="noConversion"/>
  </si>
  <si>
    <t>○ 종량제규격봉투</t>
    <phoneticPr fontId="1" type="noConversion"/>
  </si>
  <si>
    <t>○ 화장지</t>
    <phoneticPr fontId="1" type="noConversion"/>
  </si>
  <si>
    <t>○ 제설용 염화칼슘</t>
    <phoneticPr fontId="1" type="noConversion"/>
  </si>
  <si>
    <t>○ 대관용 체육용품 골망외 15종(관문, 문원)</t>
    <phoneticPr fontId="1" type="noConversion"/>
  </si>
  <si>
    <t>○ 관문체육공원 사무용품</t>
    <phoneticPr fontId="1" type="noConversion"/>
  </si>
  <si>
    <t>○ 대관 홍보물 제작</t>
    <phoneticPr fontId="1" type="noConversion"/>
  </si>
  <si>
    <t>○ 공원시설관리 서적</t>
    <phoneticPr fontId="1" type="noConversion"/>
  </si>
  <si>
    <t>○ 평가위원회(물놀이장, 야외스케이트장)심사수당(신설)</t>
    <phoneticPr fontId="1" type="noConversion"/>
  </si>
  <si>
    <t>○ 경비근무자 침구류</t>
    <phoneticPr fontId="1" type="noConversion"/>
  </si>
  <si>
    <t>○ 소방시설 안전검사</t>
    <phoneticPr fontId="1" type="noConversion"/>
  </si>
  <si>
    <t>○ 어린이 놀이시설 정밀검사</t>
    <phoneticPr fontId="1" type="noConversion"/>
  </si>
  <si>
    <t>○ 건물 방역용역</t>
    <phoneticPr fontId="1" type="noConversion"/>
  </si>
  <si>
    <t>○ 폐기물처리비(폐기물,하수도 이물질, 폐목 등)</t>
    <phoneticPr fontId="1" type="noConversion"/>
  </si>
  <si>
    <t>○ 체육공원 물놀이장 운영관리용역</t>
    <phoneticPr fontId="1" type="noConversion"/>
  </si>
  <si>
    <t>○ 한국자산관리공사(온비드) 입찰 수수료</t>
    <phoneticPr fontId="1" type="noConversion"/>
  </si>
  <si>
    <t>○ 야외스케이트장 운영관리용역(신설)</t>
    <phoneticPr fontId="1" type="noConversion"/>
  </si>
  <si>
    <t>○ 전기 안전관리자 실무교육</t>
    <phoneticPr fontId="1" type="noConversion"/>
  </si>
  <si>
    <t>○ 건축물 정기안전점검 교육(신설)</t>
    <phoneticPr fontId="1" type="noConversion"/>
  </si>
  <si>
    <t>○ 어린이 놀이시설 안전관리자 교육</t>
    <phoneticPr fontId="1" type="noConversion"/>
  </si>
  <si>
    <t>○ 기계설비 유지관리자 실무 교육</t>
    <phoneticPr fontId="1" type="noConversion"/>
  </si>
  <si>
    <t>○ 정수기 임차료</t>
    <phoneticPr fontId="1" type="noConversion"/>
  </si>
  <si>
    <t>○ 비데 임차료</t>
    <phoneticPr fontId="1" type="noConversion"/>
  </si>
  <si>
    <t>○ 세미나실 사용 대관료(신설)</t>
    <phoneticPr fontId="1" type="noConversion"/>
  </si>
  <si>
    <t>○ 공원관리 현장직원 작업복 및 안전용품</t>
    <phoneticPr fontId="1" type="noConversion"/>
  </si>
  <si>
    <t>○ 화물차 환경개선 부담금</t>
    <phoneticPr fontId="1" type="noConversion"/>
  </si>
  <si>
    <t>○ 자동차세(화물차 2대)</t>
    <phoneticPr fontId="1" type="noConversion"/>
  </si>
  <si>
    <t>○ 자동차세(승용차 1대)</t>
    <phoneticPr fontId="1" type="noConversion"/>
  </si>
  <si>
    <t>○ 차량보험료(화물차)</t>
    <phoneticPr fontId="1" type="noConversion"/>
  </si>
  <si>
    <t>○ 차량보험료(승용차)</t>
    <phoneticPr fontId="1" type="noConversion"/>
  </si>
  <si>
    <t>○ 영조물배상 책임보험 자기부담금</t>
    <phoneticPr fontId="1" type="noConversion"/>
  </si>
  <si>
    <t>○ 한국소방안전협회비(관문, 문원)</t>
    <phoneticPr fontId="1" type="noConversion"/>
  </si>
  <si>
    <t>○ 체육공원 대관용 휴대폰 통신비(신설)</t>
    <phoneticPr fontId="1" type="noConversion"/>
  </si>
  <si>
    <t>○ 업무용차량 유지관리</t>
    <phoneticPr fontId="1" type="noConversion"/>
  </si>
  <si>
    <t>○ 조경재료비</t>
    <phoneticPr fontId="1" type="noConversion"/>
  </si>
  <si>
    <t>○ 영선관리 잡자재(호스, 화장실센서류, 소모성 자재 등)</t>
    <phoneticPr fontId="1" type="noConversion"/>
  </si>
  <si>
    <t>○ 기계, 전기 재료비(소모성 잡자재)</t>
    <phoneticPr fontId="1" type="noConversion"/>
  </si>
  <si>
    <t>○ 재난대비용품(신설)</t>
    <phoneticPr fontId="1" type="noConversion"/>
  </si>
  <si>
    <t>○ 등기구 및 램프 구입(다운라이트, 메탈램프, LED램프 등)</t>
    <phoneticPr fontId="1" type="noConversion"/>
  </si>
  <si>
    <t>○ 소방용품 구입(감지기 등)</t>
    <phoneticPr fontId="1" type="noConversion"/>
  </si>
  <si>
    <t>○ 시설물 유지보수비</t>
    <phoneticPr fontId="1" type="noConversion"/>
  </si>
  <si>
    <t>○ 안내표지판 정비</t>
    <phoneticPr fontId="1" type="noConversion"/>
  </si>
  <si>
    <t>○ 옥외운동기구 및 놀이시설 유지보수</t>
    <phoneticPr fontId="1" type="noConversion"/>
  </si>
  <si>
    <t>○ 잔디 및 수목 유지관리</t>
    <phoneticPr fontId="1" type="noConversion"/>
  </si>
  <si>
    <t>○ 옥내외 조명선로 유지보수</t>
    <phoneticPr fontId="1" type="noConversion"/>
  </si>
  <si>
    <t>○ MCC 판넬 유지보수</t>
    <phoneticPr fontId="1" type="noConversion"/>
  </si>
  <si>
    <t>○ 특고압 유지관리(관문, 문원)</t>
    <phoneticPr fontId="1" type="noConversion"/>
  </si>
  <si>
    <t>○ 조명타워 유지관리</t>
    <phoneticPr fontId="1" type="noConversion"/>
  </si>
  <si>
    <t>○ 방송설비 유지관리(관문, 문원, 실내체육관)</t>
    <phoneticPr fontId="1" type="noConversion"/>
  </si>
  <si>
    <t>○ 비상발전기(3대) 유지보수</t>
    <phoneticPr fontId="1" type="noConversion"/>
  </si>
  <si>
    <t>○ 소방설비 유지비</t>
    <phoneticPr fontId="1" type="noConversion"/>
  </si>
  <si>
    <t>○ 자전거 공기주입기 유지보수</t>
    <phoneticPr fontId="1" type="noConversion"/>
  </si>
  <si>
    <t>○ CCTV유지관리비</t>
    <phoneticPr fontId="1" type="noConversion"/>
  </si>
  <si>
    <t>수요자 중심의 공원환경 조성(자본)</t>
    <phoneticPr fontId="1" type="noConversion"/>
  </si>
  <si>
    <t>관문체육공원 시설 개선(건물)</t>
    <phoneticPr fontId="1" type="noConversion"/>
  </si>
  <si>
    <t>○ 야외 조형물 경관조명 설치</t>
    <phoneticPr fontId="1" type="noConversion"/>
  </si>
  <si>
    <t>○ 태양광 발전설비 인버터 교체</t>
    <phoneticPr fontId="1" type="noConversion"/>
  </si>
  <si>
    <t>○ 관문체육공원 야외 휴식공간 정비(주민참여예산)</t>
    <phoneticPr fontId="1" type="noConversion"/>
  </si>
  <si>
    <t>○ 관문실내체육관 조명개선공사 실시설계 용역</t>
    <phoneticPr fontId="1" type="noConversion"/>
  </si>
  <si>
    <t>○ 관문체육공원 자동문 설치</t>
    <phoneticPr fontId="1" type="noConversion"/>
  </si>
  <si>
    <t>○ 관문체육공원 농구장 바닥 포장재 교체</t>
    <phoneticPr fontId="1" type="noConversion"/>
  </si>
  <si>
    <t>관문실내체육관 시설 개선(건물)</t>
    <phoneticPr fontId="1" type="noConversion"/>
  </si>
  <si>
    <t>○ 관문실내체육관 시스템 에어컨 교체</t>
    <phoneticPr fontId="1" type="noConversion"/>
  </si>
  <si>
    <t>○ 관문실내체육관 자동제어프로그램 교체</t>
    <phoneticPr fontId="1" type="noConversion"/>
  </si>
  <si>
    <t>문원체육공원 시설 개선(건물)</t>
    <phoneticPr fontId="1" type="noConversion"/>
  </si>
  <si>
    <t>○ 문원체육공원 시설 개선</t>
    <phoneticPr fontId="1" type="noConversion"/>
  </si>
  <si>
    <t>문원체육공원 자산 취득(차량운반구)</t>
    <phoneticPr fontId="1" type="noConversion"/>
  </si>
  <si>
    <t>○ 문원체육공원 현장관리 전기화물차 구입(대체)</t>
    <phoneticPr fontId="1" type="noConversion"/>
  </si>
  <si>
    <t>관문체육공원 자산 취득(공기구비품)</t>
    <phoneticPr fontId="1" type="noConversion"/>
  </si>
  <si>
    <t>○ 수목 정비용 엔진톱 구입(대체)</t>
    <phoneticPr fontId="1" type="noConversion"/>
  </si>
  <si>
    <t>○ 전기식 동력 분무기 구입(대체)</t>
    <phoneticPr fontId="1" type="noConversion"/>
  </si>
  <si>
    <t>○ 배수용 엔진펌프 구입(대체)</t>
    <phoneticPr fontId="1" type="noConversion"/>
  </si>
  <si>
    <t>○ 전기시설 전연저항 측정기 구입</t>
    <phoneticPr fontId="1" type="noConversion"/>
  </si>
  <si>
    <t>○ 빔프로젝트 구입</t>
    <phoneticPr fontId="1" type="noConversion"/>
  </si>
  <si>
    <t>○ 관문체육공원 응접실 환경 개선</t>
    <phoneticPr fontId="1" type="noConversion"/>
  </si>
  <si>
    <t>○ 코팅기 구입</t>
    <phoneticPr fontId="1" type="noConversion"/>
  </si>
  <si>
    <t>○ 사무실 파티션 구입(대체)</t>
    <phoneticPr fontId="1" type="noConversion"/>
  </si>
  <si>
    <t>청소년수련관 대행사업</t>
    <phoneticPr fontId="1" type="noConversion"/>
  </si>
  <si>
    <t>쾌적하고 안전한 청소년수련관 운영</t>
    <phoneticPr fontId="1" type="noConversion"/>
  </si>
  <si>
    <t>청소년수련관 체육시설 운영</t>
    <phoneticPr fontId="1" type="noConversion"/>
  </si>
  <si>
    <t>○ 2호 셔틀버스 운영 대행 용역</t>
    <phoneticPr fontId="1" type="noConversion"/>
  </si>
  <si>
    <t>○ 법정교육(청소년지도사, 간호사 보수교육 등)</t>
    <phoneticPr fontId="1" type="noConversion"/>
  </si>
  <si>
    <t>○ 공기청정기 임차료</t>
    <phoneticPr fontId="1" type="noConversion"/>
  </si>
  <si>
    <t>○ 복합기 임차료(신설)</t>
    <phoneticPr fontId="1" type="noConversion"/>
  </si>
  <si>
    <t>○ 유선방송 시청료</t>
    <phoneticPr fontId="1" type="noConversion"/>
  </si>
  <si>
    <t>○ 셔틀버스 관련 제세 및 보험료</t>
    <phoneticPr fontId="1" type="noConversion"/>
  </si>
  <si>
    <t>○ 영조물배상책임보험 자기부담금</t>
    <phoneticPr fontId="1" type="noConversion"/>
  </si>
  <si>
    <t>청소년수련관 시설 관리</t>
    <phoneticPr fontId="1" type="noConversion"/>
  </si>
  <si>
    <t>○ 시설물 정기검사 수수료</t>
    <phoneticPr fontId="1" type="noConversion"/>
  </si>
  <si>
    <t>○ 전기안전관리자 교육</t>
    <phoneticPr fontId="1" type="noConversion"/>
  </si>
  <si>
    <t>○ 소방안전관리자 교육</t>
    <phoneticPr fontId="1" type="noConversion"/>
  </si>
  <si>
    <t>○ 환경기술인 교육</t>
    <phoneticPr fontId="1" type="noConversion"/>
  </si>
  <si>
    <t>○ 기계설비 유지관리자 선임교육</t>
    <phoneticPr fontId="1" type="noConversion"/>
  </si>
  <si>
    <t>○ 인정검사대상기기 관리자 교육</t>
    <phoneticPr fontId="1" type="noConversion"/>
  </si>
  <si>
    <t>○ 도시가스 사용시설 안전관리자 교육</t>
    <phoneticPr fontId="1" type="noConversion"/>
  </si>
  <si>
    <t>○ 기술직 작업복</t>
    <phoneticPr fontId="1" type="noConversion"/>
  </si>
  <si>
    <t>○ 환경 작업복</t>
    <phoneticPr fontId="1" type="noConversion"/>
  </si>
  <si>
    <t>○ 가스사고 배상책임보험</t>
    <phoneticPr fontId="1" type="noConversion"/>
  </si>
  <si>
    <t>○ 승강기 비상전화 사용료</t>
    <phoneticPr fontId="1" type="noConversion"/>
  </si>
  <si>
    <t>○ 건축(영선)창호 및 수전 잡철물</t>
    <phoneticPr fontId="1" type="noConversion"/>
  </si>
  <si>
    <t>○ 기계자재 및 소모성공구</t>
    <phoneticPr fontId="1" type="noConversion"/>
  </si>
  <si>
    <t>○ 전기소방분야</t>
    <phoneticPr fontId="1" type="noConversion"/>
  </si>
  <si>
    <t>○ 공조기필터 및 약품</t>
    <phoneticPr fontId="1" type="noConversion"/>
  </si>
  <si>
    <t>○ 전산기기 유지관리비</t>
    <phoneticPr fontId="1" type="noConversion"/>
  </si>
  <si>
    <t>○ 주차장 안전시설물 유지관리</t>
    <phoneticPr fontId="1" type="noConversion"/>
  </si>
  <si>
    <t>○ 냉온수기 유지보수비</t>
    <phoneticPr fontId="1" type="noConversion"/>
  </si>
  <si>
    <t>○ 배관 및 위생설비 유지보수</t>
    <phoneticPr fontId="1" type="noConversion"/>
  </si>
  <si>
    <t>○ 전기분야 유지보수</t>
    <phoneticPr fontId="1" type="noConversion"/>
  </si>
  <si>
    <t>○ 소방분야 유지보수</t>
    <phoneticPr fontId="1" type="noConversion"/>
  </si>
  <si>
    <t>○ 분수대설비 유지보수(신설)</t>
    <phoneticPr fontId="1" type="noConversion"/>
  </si>
  <si>
    <t>○ 수영장설비 유지보수</t>
    <phoneticPr fontId="1" type="noConversion"/>
  </si>
  <si>
    <t>○ CCTV유지관리</t>
    <phoneticPr fontId="1" type="noConversion"/>
  </si>
  <si>
    <t>○ 수영장 청소 용역(신설)</t>
    <phoneticPr fontId="1" type="noConversion"/>
  </si>
  <si>
    <t>○ 소방펌프실 장비 교체</t>
    <phoneticPr fontId="1" type="noConversion"/>
  </si>
  <si>
    <t>○ 전기실 무정전 전원장치 교체</t>
    <phoneticPr fontId="1" type="noConversion"/>
  </si>
  <si>
    <t>○ 급탕탱크 부속 교체</t>
    <phoneticPr fontId="1" type="noConversion"/>
  </si>
  <si>
    <t>○ 수영장 밸런싱 탱크,배관 세척</t>
    <phoneticPr fontId="1" type="noConversion"/>
  </si>
  <si>
    <t>청소년수련관 대행사업(자본)</t>
    <phoneticPr fontId="1" type="noConversion"/>
  </si>
  <si>
    <t>수요자 중심의 청소년수련관환경 조성(자본)</t>
    <phoneticPr fontId="1" type="noConversion"/>
  </si>
  <si>
    <t>청소년수련관 시설 개선(건물)</t>
    <phoneticPr fontId="1" type="noConversion"/>
  </si>
  <si>
    <t>○ 직원휴게공간 개선</t>
    <phoneticPr fontId="1" type="noConversion"/>
  </si>
  <si>
    <t>○ 수영장 입수용 안전사다리 교체</t>
    <phoneticPr fontId="1" type="noConversion"/>
  </si>
  <si>
    <t>○ 체육관 벽면 개선 공사</t>
    <phoneticPr fontId="1" type="noConversion"/>
  </si>
  <si>
    <t>○ 수영장 탈의실 등 냉방장치 설치</t>
    <phoneticPr fontId="1" type="noConversion"/>
  </si>
  <si>
    <t>청소년수련관 자산 취득(공기구비품)</t>
    <phoneticPr fontId="1" type="noConversion"/>
  </si>
  <si>
    <t>○ 운영부문</t>
    <phoneticPr fontId="1" type="noConversion"/>
  </si>
  <si>
    <t>○ 시설부문</t>
    <phoneticPr fontId="1" type="noConversion"/>
  </si>
  <si>
    <t>시설관리처(공영주차)</t>
    <phoneticPr fontId="1" type="noConversion"/>
  </si>
  <si>
    <t>수요자 중심의 공영주차시설 운영</t>
    <phoneticPr fontId="1" type="noConversion"/>
  </si>
  <si>
    <t>공영주차장 운영</t>
    <phoneticPr fontId="1" type="noConversion"/>
  </si>
  <si>
    <t>○ 주차관리 소모품</t>
    <phoneticPr fontId="1" type="noConversion"/>
  </si>
  <si>
    <t>○ 제설용염화칼슘(신설)</t>
    <phoneticPr fontId="1" type="noConversion"/>
  </si>
  <si>
    <t>○ 재난물품등 구입(신설)</t>
    <phoneticPr fontId="1" type="noConversion"/>
  </si>
  <si>
    <t>○ 공구류 등 구입</t>
    <phoneticPr fontId="1" type="noConversion"/>
  </si>
  <si>
    <t>○ 쓰레기봉투</t>
    <phoneticPr fontId="1" type="noConversion"/>
  </si>
  <si>
    <t>○ 프린터 관련 소모품</t>
    <phoneticPr fontId="1" type="noConversion"/>
  </si>
  <si>
    <t>○ 주차권제작</t>
    <phoneticPr fontId="1" type="noConversion"/>
  </si>
  <si>
    <t>○ 주차요금 안내문 제작</t>
    <phoneticPr fontId="1" type="noConversion"/>
  </si>
  <si>
    <t>3차</t>
    <phoneticPr fontId="1" type="noConversion"/>
  </si>
  <si>
    <t>○ 공영주차장 열화상 카메라 관제 유지관리 용역</t>
    <phoneticPr fontId="1" type="noConversion"/>
  </si>
  <si>
    <t>2차</t>
    <phoneticPr fontId="1" type="noConversion"/>
  </si>
  <si>
    <t>○ 승강기 안전검사 등 지급수수료</t>
    <phoneticPr fontId="1" type="noConversion"/>
  </si>
  <si>
    <t>○ 주차빌딩 전기안전점검</t>
    <phoneticPr fontId="1" type="noConversion"/>
  </si>
  <si>
    <t>○ 주차빌딩 승강기유지용역</t>
    <phoneticPr fontId="1" type="noConversion"/>
  </si>
  <si>
    <t>○ 주차빌딩 소방점검용역</t>
    <phoneticPr fontId="1" type="noConversion"/>
  </si>
  <si>
    <t>○ 기계식주차장 소방점검용역</t>
    <phoneticPr fontId="1" type="noConversion"/>
  </si>
  <si>
    <t>○ 중앙동소공원 소방점검용역(신설)</t>
    <phoneticPr fontId="1" type="noConversion"/>
  </si>
  <si>
    <t>○ 공원마을 어린이집 주차장 소방점검용역</t>
    <phoneticPr fontId="1" type="noConversion"/>
  </si>
  <si>
    <t>○ 공영주차장(경마장주변)셔틀차량운행</t>
    <phoneticPr fontId="1" type="noConversion"/>
  </si>
  <si>
    <t>○ 통합관제시스템 유지관리용역</t>
    <phoneticPr fontId="1" type="noConversion"/>
  </si>
  <si>
    <t>○ 현장 업무용 PDA 업데이트</t>
    <phoneticPr fontId="1" type="noConversion"/>
  </si>
  <si>
    <t>○ 기계식주차장 주차기 유지관리용역</t>
    <phoneticPr fontId="1" type="noConversion"/>
  </si>
  <si>
    <t>○ 주차빌딩 승강기 교육</t>
    <phoneticPr fontId="1" type="noConversion"/>
  </si>
  <si>
    <t>○ 기계식 주차장 관리인 교육</t>
    <phoneticPr fontId="1" type="noConversion"/>
  </si>
  <si>
    <t>○ 공공기관 소방안전관리자 교육(신설)</t>
    <phoneticPr fontId="1" type="noConversion"/>
  </si>
  <si>
    <t>○ 현장근무자 피복비</t>
    <phoneticPr fontId="1" type="noConversion"/>
  </si>
  <si>
    <t>○ 우편발송대(주차요금미납안내등)</t>
    <phoneticPr fontId="1" type="noConversion"/>
  </si>
  <si>
    <t>○ 자동차세</t>
    <phoneticPr fontId="1" type="noConversion"/>
  </si>
  <si>
    <t>○ 차량종합검사비용</t>
    <phoneticPr fontId="1" type="noConversion"/>
  </si>
  <si>
    <t>○ 보험료</t>
    <phoneticPr fontId="1" type="noConversion"/>
  </si>
  <si>
    <t>○ 보험가입비용</t>
    <phoneticPr fontId="1" type="noConversion"/>
  </si>
  <si>
    <t>○ 부가가치세</t>
    <phoneticPr fontId="1" type="noConversion"/>
  </si>
  <si>
    <t>○ 차량유지비(유류비 및 수리비)</t>
    <phoneticPr fontId="1" type="noConversion"/>
  </si>
  <si>
    <t>○ 생수 구입(주차 정산소)</t>
    <phoneticPr fontId="1" type="noConversion"/>
  </si>
  <si>
    <t>○ 차류 구입(경마장주변 공영주차장)</t>
    <phoneticPr fontId="1" type="noConversion"/>
  </si>
  <si>
    <t>○ 주차시설 유지관리</t>
    <phoneticPr fontId="1" type="noConversion"/>
  </si>
  <si>
    <t>○ 공영주차장 주변 환경정비(이관)</t>
    <phoneticPr fontId="1" type="noConversion"/>
  </si>
  <si>
    <t>교통약자 특별교통수단 운영</t>
    <phoneticPr fontId="1" type="noConversion"/>
  </si>
  <si>
    <t>교통약자이동지원센터</t>
    <phoneticPr fontId="1" type="noConversion"/>
  </si>
  <si>
    <t>○ 시스템유지보수</t>
    <phoneticPr fontId="1" type="noConversion"/>
  </si>
  <si>
    <t>○ 정수기임차료</t>
    <phoneticPr fontId="1" type="noConversion"/>
  </si>
  <si>
    <t>○ 근무복</t>
    <phoneticPr fontId="1" type="noConversion"/>
  </si>
  <si>
    <t>○ 관제시스템 이용자 문자발송료</t>
    <phoneticPr fontId="1" type="noConversion"/>
  </si>
  <si>
    <t>○ 수용비 및 수수료</t>
    <phoneticPr fontId="1" type="noConversion"/>
  </si>
  <si>
    <t>○ 자동차보험</t>
    <phoneticPr fontId="1" type="noConversion"/>
  </si>
  <si>
    <t>○ 자동차세(기존차량, 신차)(카니발 승합차기준)</t>
    <phoneticPr fontId="1" type="noConversion"/>
  </si>
  <si>
    <t>○ 행정종합종합배상공제(신설)</t>
    <phoneticPr fontId="1" type="noConversion"/>
  </si>
  <si>
    <t>○ 유류비 및 수리비</t>
    <phoneticPr fontId="1" type="noConversion"/>
  </si>
  <si>
    <t>○ 차량장비 정비유지비</t>
    <phoneticPr fontId="1" type="noConversion"/>
  </si>
  <si>
    <t>○ 차량개조비</t>
    <phoneticPr fontId="1" type="noConversion"/>
  </si>
  <si>
    <t>○ 관제시스템 유지보수</t>
    <phoneticPr fontId="1" type="noConversion"/>
  </si>
  <si>
    <t>○ 관제시스템 환경정비</t>
    <phoneticPr fontId="1" type="noConversion"/>
  </si>
  <si>
    <t>○ 시민회관 시계탑광장 조경시설 개선공사</t>
    <phoneticPr fontId="1" type="noConversion"/>
  </si>
  <si>
    <t>○ 시민회관 수영장 안전공사 설계용역</t>
    <phoneticPr fontId="1" type="noConversion"/>
  </si>
  <si>
    <t>○ 시민회관 주출임구 자동문 설치</t>
    <phoneticPr fontId="1" type="noConversion"/>
  </si>
  <si>
    <t>○ 종합상황실 환경 개선</t>
    <phoneticPr fontId="1" type="noConversion"/>
  </si>
  <si>
    <t>○ 수영장 구조체 보수 보강</t>
    <phoneticPr fontId="1" type="noConversion"/>
  </si>
  <si>
    <t>○ 시민회관 '고객이 머무는 장소' 설치</t>
    <phoneticPr fontId="1" type="noConversion"/>
  </si>
  <si>
    <t>○ 지하1층 기록물실 항온항습기 설치</t>
    <phoneticPr fontId="1" type="noConversion"/>
  </si>
  <si>
    <t>○ 시민회관 전력계측기기 설치</t>
    <phoneticPr fontId="1" type="noConversion"/>
  </si>
  <si>
    <t>○ 옥외 노후소화 매립 배관 개선</t>
    <phoneticPr fontId="1" type="noConversion"/>
  </si>
  <si>
    <t>○ 시민회관 화재감지시스템 개선</t>
    <phoneticPr fontId="1" type="noConversion"/>
  </si>
  <si>
    <t>○ 여가체육시설 CCTV 설치</t>
    <phoneticPr fontId="1" type="noConversion"/>
  </si>
  <si>
    <t>○ 전기기술인협회교육(신설)</t>
    <phoneticPr fontId="1" type="noConversion"/>
  </si>
  <si>
    <t>잔액</t>
    <phoneticPr fontId="1" type="noConversion"/>
  </si>
  <si>
    <t>4차 추경</t>
    <phoneticPr fontId="1" type="noConversion"/>
  </si>
  <si>
    <t>2차 추경</t>
  </si>
  <si>
    <t>3차 추경</t>
  </si>
  <si>
    <t>합 계</t>
  </si>
  <si>
    <t>2025년도 재난 및 안전관리 예산 확보 및 집행실적</t>
    <phoneticPr fontId="1" type="noConversion"/>
  </si>
  <si>
    <t>경평구분</t>
    <phoneticPr fontId="1" type="noConversion"/>
  </si>
  <si>
    <t>재난유형</t>
    <phoneticPr fontId="1" type="noConversion"/>
  </si>
  <si>
    <t>재정사업 유무</t>
    <phoneticPr fontId="1" type="noConversion"/>
  </si>
  <si>
    <t>市 안전관리계획 구분</t>
    <phoneticPr fontId="1" type="noConversion"/>
  </si>
  <si>
    <t>경영평가 관련 예산 구분</t>
    <phoneticPr fontId="1" type="noConversion"/>
  </si>
  <si>
    <t>市 안전관리계획 관련 예산 구분</t>
    <phoneticPr fontId="1" type="noConversion"/>
  </si>
  <si>
    <t>자연재난</t>
    <phoneticPr fontId="1" type="noConversion"/>
  </si>
  <si>
    <t>풍수해</t>
  </si>
  <si>
    <t>분야</t>
  </si>
  <si>
    <t>유형(43개)</t>
  </si>
  <si>
    <t>정의 및 분류기준</t>
  </si>
  <si>
    <r>
      <t xml:space="preserve">자연재난
</t>
    </r>
    <r>
      <rPr>
        <b/>
        <sz val="9"/>
        <color indexed="8"/>
        <rFont val="맑은 고딕"/>
        <family val="3"/>
        <charset val="129"/>
      </rPr>
      <t>(9개 유형)</t>
    </r>
  </si>
  <si>
    <t>1. 풍수해</t>
  </si>
  <si>
    <r>
      <rPr>
        <sz val="11"/>
        <color indexed="8"/>
        <rFont val="MS Gothic"/>
        <family val="3"/>
        <charset val="128"/>
      </rPr>
      <t>‣</t>
    </r>
    <r>
      <rPr>
        <sz val="11"/>
        <color indexed="8"/>
        <rFont val="맑은 고딕"/>
        <family val="3"/>
        <charset val="129"/>
      </rPr>
      <t xml:space="preserve"> 「자연재해대책법」 제2조에 따른 태풍, 홍수, 집중호우, 강풍, 풍랑, 해일, 조수 등으로 인해 발생하는 피해</t>
    </r>
  </si>
  <si>
    <t>2. 산사태</t>
  </si>
  <si>
    <t>‣ 「사방사업법」 제2조에 따른 산사태(산지붕괴), 토석류 등</t>
  </si>
  <si>
    <t>3. 가뭄</t>
  </si>
  <si>
    <t xml:space="preserve">‣ 장기간에 걸친 강수량 부족으로 발생하는 피해 </t>
  </si>
  <si>
    <t>4. 지진</t>
  </si>
  <si>
    <r>
      <rPr>
        <sz val="11"/>
        <color indexed="8"/>
        <rFont val="MS Gothic"/>
        <family val="3"/>
        <charset val="128"/>
      </rPr>
      <t>‣</t>
    </r>
    <r>
      <rPr>
        <sz val="11"/>
        <color indexed="8"/>
        <rFont val="맑은 고딕"/>
        <family val="3"/>
        <charset val="129"/>
      </rPr>
      <t xml:space="preserve"> 「지진·지진해일·화산의 관측 및 경보에 관한 법률」 제</t>
    </r>
    <r>
      <rPr>
        <sz val="11"/>
        <color indexed="8"/>
        <rFont val="Calibri"/>
        <family val="2"/>
      </rPr>
      <t>2</t>
    </r>
    <r>
      <rPr>
        <sz val="11"/>
        <color indexed="8"/>
        <rFont val="맑은 고딕"/>
        <family val="3"/>
        <charset val="129"/>
      </rPr>
      <t>조에</t>
    </r>
    <r>
      <rPr>
        <sz val="11"/>
        <color indexed="8"/>
        <rFont val="Calibri"/>
        <family val="2"/>
      </rPr>
      <t xml:space="preserve"> </t>
    </r>
    <r>
      <rPr>
        <sz val="11"/>
        <color indexed="8"/>
        <rFont val="맑은 고딕"/>
        <family val="3"/>
        <charset val="129"/>
      </rPr>
      <t>따른</t>
    </r>
    <r>
      <rPr>
        <sz val="11"/>
        <color indexed="8"/>
        <rFont val="Calibri"/>
        <family val="2"/>
      </rPr>
      <t xml:space="preserve"> </t>
    </r>
    <r>
      <rPr>
        <sz val="11"/>
        <color indexed="8"/>
        <rFont val="맑은 고딕"/>
        <family val="3"/>
        <charset val="129"/>
      </rPr>
      <t>지진으로</t>
    </r>
    <r>
      <rPr>
        <sz val="11"/>
        <color indexed="8"/>
        <rFont val="Calibri"/>
        <family val="2"/>
      </rPr>
      <t xml:space="preserve"> </t>
    </r>
    <r>
      <rPr>
        <sz val="11"/>
        <color indexed="8"/>
        <rFont val="맑은 고딕"/>
        <family val="3"/>
        <charset val="129"/>
      </rPr>
      <t>발생하는</t>
    </r>
    <r>
      <rPr>
        <sz val="11"/>
        <color indexed="8"/>
        <rFont val="Calibri"/>
        <family val="2"/>
      </rPr>
      <t xml:space="preserve"> </t>
    </r>
    <r>
      <rPr>
        <sz val="11"/>
        <color indexed="8"/>
        <rFont val="맑은 고딕"/>
        <family val="3"/>
        <charset val="129"/>
      </rPr>
      <t>피해</t>
    </r>
  </si>
  <si>
    <t xml:space="preserve">  * 내진 성능평가, 보강공사, 지진 관련 조사‧교육‧시스템 등</t>
  </si>
  <si>
    <t>5. 황사</t>
  </si>
  <si>
    <t>‣ 황사 발원지에서 대기를 통해 넘어 온 흙먼지 피해</t>
  </si>
  <si>
    <t>6. 조류</t>
  </si>
  <si>
    <t>‣ 하천과 연근해에서 발생하는 녹조, 적조 등</t>
  </si>
  <si>
    <t>7. 대설·한파</t>
  </si>
  <si>
    <t>‣ 폭설 및 급격한 기온 저하로 발생하는 피해</t>
  </si>
  <si>
    <t>8. 폭염</t>
  </si>
  <si>
    <t>‣ 고온으로 인해 발생하는 피해</t>
  </si>
  <si>
    <t>9. 낙뢰 등 기타</t>
  </si>
  <si>
    <t xml:space="preserve">‣ 낙뢰, 화산활동, 우주물체 추락·충돌 등 </t>
  </si>
  <si>
    <r>
      <t xml:space="preserve">사회재난
및
안전사고
</t>
    </r>
    <r>
      <rPr>
        <b/>
        <sz val="9"/>
        <color indexed="8"/>
        <rFont val="맑은 고딕"/>
        <family val="3"/>
        <charset val="129"/>
      </rPr>
      <t>(26개 유형)</t>
    </r>
  </si>
  <si>
    <t>10. 화재·폭발</t>
  </si>
  <si>
    <t>‣ 건축물, 차량, 선박, 문화재 시설 등의 화재 및 폭발</t>
  </si>
  <si>
    <t>11. 산불</t>
  </si>
  <si>
    <t>‣ 「산림보호법」 제2조에 따른 산림이나 산림에 잇닿은 지역이 인위적이나 자연적으로 불에 타는 재난·사고</t>
  </si>
  <si>
    <t>12. 시설물 재난·사고</t>
  </si>
  <si>
    <t>‣ 기반시설, 지하시설, 건축물 등 시설물의 붕괴 등으로 인한 피해</t>
  </si>
  <si>
    <t xml:space="preserve">  * 풍수해에 대비한 저수지, 댐 등 보수‧보강 사업은 풍수해 유형으로 분류</t>
  </si>
  <si>
    <t>교통 재난·사고</t>
  </si>
  <si>
    <t>13. 도로교통 재난·사고</t>
  </si>
  <si>
    <t>‣ 「도로교통법」 제2조에 따른 도로에서 차의 교통으로 인하여 발생한 사고*</t>
  </si>
  <si>
    <t xml:space="preserve">  * 자동차, 이륜자동차, 자전거(전기자전거 포함), 원동기장치자전거(개인형 이동수단 등) 사고 포함</t>
  </si>
  <si>
    <t>14. 철도교통 재난·사고</t>
  </si>
  <si>
    <t>‣ 「철도안전법」 제2조에 따른 철도 운영 또는 철도시설관리와 관련된 사고</t>
  </si>
  <si>
    <t xml:space="preserve">  * 열차(고속철도 포함), 지하철 및 관련시설 사고 등</t>
  </si>
  <si>
    <t>15. 항공교통 재난·사고</t>
  </si>
  <si>
    <r>
      <t xml:space="preserve">‣ 「항공안전법」 제2조에 따른 항공기 및 관련시설 사고  </t>
    </r>
    <r>
      <rPr>
        <sz val="11"/>
        <color indexed="10"/>
        <rFont val="맑은 고딕"/>
        <family val="3"/>
        <charset val="129"/>
      </rPr>
      <t>※ 지자체 예산 중 해당 사업 없는 것으로 추정</t>
    </r>
  </si>
  <si>
    <t xml:space="preserve">  * 항공운송 마비 및 항행안전시설 장애 포함</t>
  </si>
  <si>
    <t xml:space="preserve">16. 선박 재난·사고 </t>
  </si>
  <si>
    <t>‣ 「해사안전법」 제2조에 따른 해양에서 발생하는 선박 관련 사고</t>
  </si>
  <si>
    <t>‣ 「유선 및 도선사업법」 제2조에 따른 해수면·내수면에서 발생하는 유도선 및 관련 시설 사고</t>
  </si>
  <si>
    <t>17. 방사능 재난·사고</t>
  </si>
  <si>
    <t>‣ 방사능 누출 등 원자력 관련 사고 및 원전가동 중단으로 인한 피해</t>
  </si>
  <si>
    <t xml:space="preserve">  * 방사능 관련 시설 및 생활 속 방사선 안전관리 포함</t>
  </si>
  <si>
    <t>18. 유해화학물질 재난·사고</t>
  </si>
  <si>
    <r>
      <rPr>
        <sz val="11"/>
        <color indexed="8"/>
        <rFont val="MS Gothic"/>
        <family val="3"/>
        <charset val="128"/>
      </rPr>
      <t>‣</t>
    </r>
    <r>
      <rPr>
        <sz val="11"/>
        <color indexed="8"/>
        <rFont val="맑은 고딕"/>
        <family val="3"/>
        <charset val="129"/>
      </rPr>
      <t xml:space="preserve"> 유해화학물질 유출로 인해 피해가 인근지역으로 확산되어</t>
    </r>
    <r>
      <rPr>
        <sz val="11"/>
        <color indexed="8"/>
        <rFont val="Calibri"/>
        <family val="2"/>
      </rPr>
      <t xml:space="preserve"> </t>
    </r>
    <r>
      <rPr>
        <sz val="11"/>
        <color indexed="8"/>
        <rFont val="맑은 고딕"/>
        <family val="3"/>
        <charset val="129"/>
      </rPr>
      <t>대규모</t>
    </r>
    <r>
      <rPr>
        <sz val="11"/>
        <color indexed="8"/>
        <rFont val="Calibri"/>
        <family val="2"/>
      </rPr>
      <t xml:space="preserve"> </t>
    </r>
    <r>
      <rPr>
        <sz val="11"/>
        <color indexed="8"/>
        <rFont val="맑은 고딕"/>
        <family val="3"/>
        <charset val="129"/>
      </rPr>
      <t>환경오염이</t>
    </r>
    <r>
      <rPr>
        <sz val="11"/>
        <color indexed="8"/>
        <rFont val="Calibri"/>
        <family val="2"/>
      </rPr>
      <t xml:space="preserve"> </t>
    </r>
    <r>
      <rPr>
        <sz val="11"/>
        <color indexed="8"/>
        <rFont val="맑은 고딕"/>
        <family val="3"/>
        <charset val="129"/>
      </rPr>
      <t>발생하는</t>
    </r>
    <r>
      <rPr>
        <sz val="11"/>
        <color indexed="8"/>
        <rFont val="Calibri"/>
        <family val="2"/>
      </rPr>
      <t xml:space="preserve"> </t>
    </r>
    <r>
      <rPr>
        <sz val="11"/>
        <color indexed="8"/>
        <rFont val="맑은 고딕"/>
        <family val="3"/>
        <charset val="129"/>
      </rPr>
      <t>사고</t>
    </r>
  </si>
  <si>
    <t>19. 미세먼지</t>
  </si>
  <si>
    <t>‣ 「미세먼지 저감 및 관리에 관한 특별법」 제2조에 따른 미세먼지로 인해 발생하는 국민 생명, 건강 등 피해</t>
  </si>
  <si>
    <t xml:space="preserve">  * 오염원 배출 최소화, 예보․예측 및 홍보, 국제협력 등 포함</t>
  </si>
  <si>
    <t>20. 수질오염</t>
  </si>
  <si>
    <t>‣ 하·폐수 처리시설 부실관리로 인한 오염사고 등</t>
  </si>
  <si>
    <t>21. 해양오염</t>
  </si>
  <si>
    <t>‣ 기름 유출 등으로 해양에서 발생하는 오염사고</t>
  </si>
  <si>
    <t>22. 감염병</t>
  </si>
  <si>
    <t>‣ 「감염병의 예방 및 관리에 관한 법률」 제2조에 따른 감염병으로 인한 사고</t>
  </si>
  <si>
    <t>23. 가축 및 수산생물 전염병</t>
  </si>
  <si>
    <t>‣ 「가축전염병 예방법」 및 「수산생물질병 관리법」에 따른 전염병 관련 사업</t>
  </si>
  <si>
    <t>생활·레저 사고</t>
  </si>
  <si>
    <t>24. 승강기 사고</t>
  </si>
  <si>
    <t>‣ 「승강기 안전관리법」 제2조에 따른 승강기(엘리베이터, 에스컬레이터 등) 운행 관련 사고</t>
  </si>
  <si>
    <t>25. 전기·가스 사고</t>
  </si>
  <si>
    <t>‣ 전기감전 및 발전·송배전 시설 등에서 발생하는 사고와 가스 수급 관련 및 누출로 인한 사고(「전기사업법」, 「액화석유가스의 안전관리 및 사업법」 등 관련)</t>
  </si>
  <si>
    <t xml:space="preserve">  * 감전, 가스누출 등 전기·가스로 인한 화재·폭발 사고 포함</t>
  </si>
  <si>
    <t>26. 등산·레저 사고</t>
  </si>
  <si>
    <t xml:space="preserve">‣ 등산, 레저활동 중 발생하는 사고 </t>
  </si>
  <si>
    <t xml:space="preserve">  * 수상레저 제외</t>
  </si>
  <si>
    <t>27. 물놀이 사고</t>
  </si>
  <si>
    <t>‣ 해수욕 등 물놀이 활동 중에 발생하는 사고</t>
  </si>
  <si>
    <t xml:space="preserve">  * 수상레저기구 이용 중에 발생하는 사고 포함</t>
  </si>
  <si>
    <t>28. 생활제품 사고</t>
  </si>
  <si>
    <r>
      <rPr>
        <sz val="11"/>
        <color indexed="8"/>
        <rFont val="MS Gothic"/>
        <family val="3"/>
        <charset val="128"/>
      </rPr>
      <t>‣</t>
    </r>
    <r>
      <rPr>
        <sz val="11"/>
        <color indexed="8"/>
        <rFont val="맑은 고딕"/>
        <family val="3"/>
        <charset val="129"/>
      </rPr>
      <t xml:space="preserve"> 생활이나 여가활동에서 사용하는 기구 관련 사고, 불량</t>
    </r>
    <r>
      <rPr>
        <sz val="11"/>
        <color indexed="8"/>
        <rFont val="Calibri"/>
        <family val="2"/>
      </rPr>
      <t xml:space="preserve"> </t>
    </r>
    <r>
      <rPr>
        <sz val="11"/>
        <color indexed="8"/>
        <rFont val="맑은 고딕"/>
        <family val="3"/>
        <charset val="129"/>
      </rPr>
      <t>또는</t>
    </r>
    <r>
      <rPr>
        <sz val="11"/>
        <color indexed="8"/>
        <rFont val="Calibri"/>
        <family val="2"/>
      </rPr>
      <t xml:space="preserve"> </t>
    </r>
    <r>
      <rPr>
        <sz val="11"/>
        <color indexed="8"/>
        <rFont val="맑은 고딕"/>
        <family val="3"/>
        <charset val="129"/>
      </rPr>
      <t>불법적인</t>
    </r>
    <r>
      <rPr>
        <sz val="11"/>
        <color indexed="8"/>
        <rFont val="Calibri"/>
        <family val="2"/>
      </rPr>
      <t xml:space="preserve"> </t>
    </r>
    <r>
      <rPr>
        <sz val="11"/>
        <color indexed="8"/>
        <rFont val="맑은 고딕"/>
        <family val="3"/>
        <charset val="129"/>
      </rPr>
      <t>생활용품</t>
    </r>
    <r>
      <rPr>
        <sz val="11"/>
        <color indexed="8"/>
        <rFont val="Calibri"/>
        <family val="2"/>
      </rPr>
      <t xml:space="preserve"> </t>
    </r>
    <r>
      <rPr>
        <sz val="11"/>
        <color indexed="8"/>
        <rFont val="맑은 고딕"/>
        <family val="3"/>
        <charset val="129"/>
      </rPr>
      <t>관련</t>
    </r>
    <r>
      <rPr>
        <sz val="11"/>
        <color indexed="8"/>
        <rFont val="Calibri"/>
        <family val="2"/>
      </rPr>
      <t xml:space="preserve"> </t>
    </r>
    <r>
      <rPr>
        <sz val="11"/>
        <color indexed="8"/>
        <rFont val="맑은 고딕"/>
        <family val="3"/>
        <charset val="129"/>
      </rPr>
      <t>사고</t>
    </r>
    <r>
      <rPr>
        <sz val="11"/>
        <color indexed="8"/>
        <rFont val="Calibri"/>
        <family val="2"/>
      </rPr>
      <t xml:space="preserve"> </t>
    </r>
    <r>
      <rPr>
        <sz val="11"/>
        <color indexed="8"/>
        <rFont val="맑은 고딕"/>
        <family val="3"/>
        <charset val="129"/>
      </rPr>
      <t>등</t>
    </r>
  </si>
  <si>
    <t>산업 재난·사고</t>
  </si>
  <si>
    <t>29. 사업장 산재</t>
  </si>
  <si>
    <t>‣ 「산업재해보상보험법」에 따른 각종 공사장, 산업단지, 연구실 등에서 발생하는 산업재해</t>
  </si>
  <si>
    <t>30. 농어업 사고</t>
  </si>
  <si>
    <t>‣ 농·어업 작업 중 발생하는 인명피해 등 사고</t>
  </si>
  <si>
    <t>31. 식품 사고</t>
  </si>
  <si>
    <t>‣ 「식품안전기본법」 제2조에 따른 식품 관련 사고</t>
  </si>
  <si>
    <t xml:space="preserve">  * 축산·수산·식품 위생 및 불량식품 관련 사고 등</t>
  </si>
  <si>
    <t>32. 의료제품 사고</t>
  </si>
  <si>
    <t>‣ 의료제품 관련 부작용 및 사고</t>
  </si>
  <si>
    <t>* 「약사법」에 따른 의약품, 「의료기기법」에 따른 의료기기 포함</t>
  </si>
  <si>
    <t>33. 범죄</t>
  </si>
  <si>
    <t>‣ 성폭력·가정폭력·학교폭력 관련 생활범죄 사고</t>
  </si>
  <si>
    <t>34. 자살</t>
  </si>
  <si>
    <t>‣ 「자살 예방 및 생명존중문화 조성을 위한 법률」 제2조의 자살예방사업 및 자살 방지를 목적으로 하는 사업</t>
  </si>
  <si>
    <t>35. 전시재난·테러</t>
  </si>
  <si>
    <t>‣ 전시, 사변, 테러 또는 이에 준하는 재난</t>
  </si>
  <si>
    <r>
      <t xml:space="preserve">공통
</t>
    </r>
    <r>
      <rPr>
        <b/>
        <sz val="9"/>
        <color indexed="8"/>
        <rFont val="맑은 고딕"/>
        <family val="3"/>
        <charset val="129"/>
      </rPr>
      <t>(8개 유형)</t>
    </r>
  </si>
  <si>
    <t>36. 안전문화 및 교육·훈련·홍보</t>
  </si>
  <si>
    <t>‣ 포괄적 재난 및 안전관리와 관련된 교육, 훈련, 홍보, 안전문화 확산 활동 등</t>
  </si>
  <si>
    <t>37. 구조, 구급 및 응급의료</t>
  </si>
  <si>
    <t>‣ 119 구조・구급 관련 사업, 응급의료 활동 지원, 응급의료 체계 운영, 응급의료기관 운영지원 사업 등</t>
  </si>
  <si>
    <t>* 재난안전일반 분야 사업 중 구조, 구급, 응급의료 관련 사업(관리체계, 교육·훈련 등 포함)은 본 유형으로 우선 분류</t>
  </si>
  <si>
    <t>38. 재난 구호 및 복구</t>
  </si>
  <si>
    <t>‣ 예비비 성격의 사업, 재해대책비 둥 재난 발생 후 지원 사업</t>
  </si>
  <si>
    <t>39. 재난안전관리체계</t>
  </si>
  <si>
    <t>‣ 재난 및 안전관리를 위한 대책본부·상황실 등 운영, 재난관리정보시스템 구축·운영, 안전도 제고를 위한 점검, 조사, 진단 등</t>
  </si>
  <si>
    <t>40. 국가핵심기반 사고</t>
  </si>
  <si>
    <t>‣ 「재난 및 안전관리 기본법」 제26조에 따라 국가핵심기반을 보호하기 위해 계속적으로 관리할 필요가 인정되는 시설* 관련 사고</t>
  </si>
  <si>
    <t>‣ 전력·천연가스·석유 등 에너지 공급시설, 해킹·바이러스 등으로 발생하는 정보통신사고, 금융·재산·인프라에 피해를 주는 사고, 중앙행정기관 정보시스템 관련 사고, 식용수 공급 관련 사고 등</t>
  </si>
  <si>
    <t>41. 안전취약계층 지원</t>
  </si>
  <si>
    <t>‣ 「재난 및 안전관리 기본법」 제31조의2에 따른 안전취약계층에 대한 안전 환경 지원(보호시설 개선 등)</t>
  </si>
  <si>
    <t>42. 해외재난 관리</t>
  </si>
  <si>
    <r>
      <t xml:space="preserve">‣ 대한민국 영역 밖에서 국민의 생명·신체 및 재산에 피해를 주거나 줄 수 있는 재난·사고   </t>
    </r>
    <r>
      <rPr>
        <sz val="11"/>
        <color indexed="10"/>
        <rFont val="맑은 고딕"/>
        <family val="3"/>
        <charset val="129"/>
      </rPr>
      <t>※ 지자체 예산 중 해당 사업 없는 것으로 추정</t>
    </r>
  </si>
  <si>
    <t>43. 교부세 및 기타</t>
  </si>
  <si>
    <t>‣ 국제협력 등 기타</t>
  </si>
  <si>
    <t>연번</t>
  </si>
  <si>
    <t>유형 목록</t>
  </si>
  <si>
    <t>산사태</t>
  </si>
  <si>
    <t>가뭄</t>
  </si>
  <si>
    <t>지진</t>
  </si>
  <si>
    <t>황사</t>
  </si>
  <si>
    <t>조류</t>
  </si>
  <si>
    <t>대설·한파</t>
  </si>
  <si>
    <t>폭염</t>
  </si>
  <si>
    <t>낙뢰 등 기타</t>
  </si>
  <si>
    <t>화재·폭발</t>
  </si>
  <si>
    <t>산불</t>
  </si>
  <si>
    <t>시설물 재난·사고</t>
  </si>
  <si>
    <t>도로교통 재난·사고</t>
  </si>
  <si>
    <t>철도교통 재난·사고</t>
  </si>
  <si>
    <t>항공교통 재난·사고</t>
  </si>
  <si>
    <t xml:space="preserve">선박 재난·사고 </t>
  </si>
  <si>
    <t>방사능 재난·사고</t>
  </si>
  <si>
    <t>유해화학물질 재난·사고</t>
  </si>
  <si>
    <t>미세먼지</t>
  </si>
  <si>
    <t>수질오염</t>
  </si>
  <si>
    <t>해양오염</t>
  </si>
  <si>
    <t>감염병</t>
  </si>
  <si>
    <t>가축 및 수산생물 전염병</t>
  </si>
  <si>
    <t>승강기 사고</t>
  </si>
  <si>
    <t>전기·가스 사고</t>
  </si>
  <si>
    <t>등산·레저 사고</t>
  </si>
  <si>
    <t>물놀이 사고</t>
  </si>
  <si>
    <t>생활제품 사고</t>
  </si>
  <si>
    <t>사업장 산재</t>
  </si>
  <si>
    <t>농어업 사고</t>
  </si>
  <si>
    <t>식품 사고</t>
  </si>
  <si>
    <t>의료제품 사고</t>
  </si>
  <si>
    <t>범죄</t>
  </si>
  <si>
    <t>자살</t>
  </si>
  <si>
    <t>전시재난·테러</t>
  </si>
  <si>
    <t>안전문화 및 교육·훈련·홍보</t>
  </si>
  <si>
    <t>구조, 구급 및 응급의료</t>
  </si>
  <si>
    <t>재난 구호 및 복구</t>
  </si>
  <si>
    <t>재난안전관리체계</t>
  </si>
  <si>
    <t>국가핵심기반 사고</t>
  </si>
  <si>
    <t>안전취약계층 지원</t>
  </si>
  <si>
    <t>해외재난 관리</t>
  </si>
  <si>
    <t>교부세 및 기타</t>
  </si>
  <si>
    <t>분야</t>
    <phoneticPr fontId="1" type="noConversion"/>
  </si>
  <si>
    <t>사회재난 및 안전사고</t>
    <phoneticPr fontId="1" type="noConversion"/>
  </si>
  <si>
    <t>공통</t>
    <phoneticPr fontId="1" type="noConversion"/>
  </si>
  <si>
    <t>연번</t>
    <phoneticPr fontId="1" type="noConversion"/>
  </si>
  <si>
    <t>예산 구분</t>
    <phoneticPr fontId="1" type="noConversion"/>
  </si>
  <si>
    <t>정의 및 분류기준</t>
    <phoneticPr fontId="1" type="noConversion"/>
  </si>
  <si>
    <t>위험설비 정비 및 개보수</t>
  </si>
  <si>
    <t>노후설비 및 장비의 교체보강, 작업장 환경개선, 업무시설 유지관리비</t>
  </si>
  <si>
    <t>안전사업비 및 안전관리비</t>
  </si>
  <si>
    <t>안전진단점검검사측정비용</t>
  </si>
  <si>
    <t>안전경영 및 안전시스템등 지원예산</t>
  </si>
  <si>
    <t>안전관련정보시스템, 인증, 운영체계 관련 개발비용</t>
  </si>
  <si>
    <t>안전관련 물품 및 장비 구입비등</t>
    <phoneticPr fontId="1" type="noConversion"/>
  </si>
  <si>
    <t>안전관련 물품 및 보호구, 관련장비 구입</t>
  </si>
  <si>
    <t>안전관련 교육훈련홍보</t>
  </si>
  <si>
    <t>교육 및 훈련비, 행사추진비용 등 홍보성 비용</t>
    <phoneticPr fontId="1" type="noConversion"/>
  </si>
  <si>
    <t>안전R&amp;D</t>
  </si>
  <si>
    <t>신기술, 신제품 개발</t>
  </si>
  <si>
    <t>재해재난예방을 위한 SOC 구축 및 관리</t>
    <phoneticPr fontId="1" type="noConversion"/>
  </si>
  <si>
    <t>재난대응을 위한 각종 예방 정비사업,</t>
  </si>
  <si>
    <t>안전전담인력 인건비:</t>
  </si>
  <si>
    <t>본사 및 사업소 전담인력 인건비, 기타 안전업무만 전담 인력의 인건비</t>
    <phoneticPr fontId="1" type="noConversion"/>
  </si>
  <si>
    <t>기타</t>
  </si>
  <si>
    <t>위원회, 회의 운영, 화재보험, 상해보험, 안전 관련 회의 및 기타 경비</t>
    <phoneticPr fontId="1" type="noConversion"/>
  </si>
  <si>
    <t>X</t>
    <phoneticPr fontId="1" type="noConversion"/>
  </si>
  <si>
    <t>39</t>
    <phoneticPr fontId="1" type="noConversion"/>
  </si>
  <si>
    <t>9</t>
    <phoneticPr fontId="1" type="noConversion"/>
  </si>
  <si>
    <t>37</t>
    <phoneticPr fontId="1" type="noConversion"/>
  </si>
  <si>
    <t>36</t>
    <phoneticPr fontId="1" type="noConversion"/>
  </si>
  <si>
    <t>43</t>
    <phoneticPr fontId="1" type="noConversion"/>
  </si>
  <si>
    <t>12</t>
    <phoneticPr fontId="1" type="noConversion"/>
  </si>
  <si>
    <t>10</t>
    <phoneticPr fontId="1" type="noConversion"/>
  </si>
  <si>
    <t>25</t>
    <phoneticPr fontId="1" type="noConversion"/>
  </si>
  <si>
    <t>18</t>
    <phoneticPr fontId="1" type="noConversion"/>
  </si>
  <si>
    <t>20</t>
    <phoneticPr fontId="1" type="noConversion"/>
  </si>
  <si>
    <t>29</t>
    <phoneticPr fontId="1" type="noConversion"/>
  </si>
  <si>
    <t>1</t>
    <phoneticPr fontId="1" type="noConversion"/>
  </si>
  <si>
    <t>24</t>
    <phoneticPr fontId="1" type="noConversion"/>
  </si>
  <si>
    <t>38</t>
    <phoneticPr fontId="1" type="noConversion"/>
  </si>
  <si>
    <t>7</t>
    <phoneticPr fontId="1" type="noConversion"/>
  </si>
  <si>
    <t>8</t>
    <phoneticPr fontId="1" type="noConversion"/>
  </si>
  <si>
    <t>3</t>
    <phoneticPr fontId="1" type="noConversion"/>
  </si>
  <si>
    <t>4</t>
    <phoneticPr fontId="1" type="noConversion"/>
  </si>
  <si>
    <t>5</t>
    <phoneticPr fontId="1" type="noConversion"/>
  </si>
  <si>
    <t>2</t>
    <phoneticPr fontId="1" type="noConversion"/>
  </si>
  <si>
    <t>6</t>
    <phoneticPr fontId="1" type="noConversion"/>
  </si>
  <si>
    <t>신규사업 시설개선(건물)</t>
    <phoneticPr fontId="10" type="noConversion"/>
  </si>
  <si>
    <t>401-01</t>
  </si>
  <si>
    <t>시민회관 주출입구 자동문 설치</t>
    <phoneticPr fontId="1" type="noConversion"/>
  </si>
  <si>
    <t>공원시설 대행사업(자본)</t>
  </si>
  <si>
    <t>시설비및부대비</t>
  </si>
  <si>
    <t>시설비</t>
  </si>
  <si>
    <t>관문체육공원 풋살장 개선 공사</t>
    <phoneticPr fontId="1" type="noConversion"/>
  </si>
  <si>
    <t>공원수련관관리처(수련관)</t>
  </si>
  <si>
    <t xml:space="preserve"> 청소년수련관 자동문 설치 </t>
    <phoneticPr fontId="1" type="noConversion"/>
  </si>
  <si>
    <t>1회</t>
    <phoneticPr fontId="1" type="noConversion"/>
  </si>
  <si>
    <t>2회</t>
    <phoneticPr fontId="1" type="noConversion"/>
  </si>
  <si>
    <t>0</t>
    <phoneticPr fontId="1" type="noConversion"/>
  </si>
  <si>
    <t>665300</t>
    <phoneticPr fontId="1" type="noConversion"/>
  </si>
  <si>
    <t>1회/3회</t>
    <phoneticPr fontId="1" type="noConversion"/>
  </si>
  <si>
    <t xml:space="preserve"> </t>
    <phoneticPr fontId="1" type="noConversion"/>
  </si>
  <si>
    <t>폐수열 회수설비 교체</t>
    <phoneticPr fontId="1" type="noConversion"/>
  </si>
  <si>
    <t>자원</t>
    <phoneticPr fontId="1" type="noConversion"/>
  </si>
  <si>
    <t>인증</t>
    <phoneticPr fontId="1" type="noConversion"/>
  </si>
  <si>
    <t>교육</t>
    <phoneticPr fontId="1" type="noConversion"/>
  </si>
  <si>
    <t>매뉴얼</t>
    <phoneticPr fontId="1" type="noConversion"/>
  </si>
  <si>
    <t>재난자원</t>
    <phoneticPr fontId="1" type="noConversion"/>
  </si>
  <si>
    <t>통신망</t>
    <phoneticPr fontId="1" type="noConversion"/>
  </si>
  <si>
    <t>안전사고</t>
    <phoneticPr fontId="1" type="noConversion"/>
  </si>
  <si>
    <t>책자</t>
    <phoneticPr fontId="1" type="noConversion"/>
  </si>
  <si>
    <t>통신</t>
    <phoneticPr fontId="1" type="noConversion"/>
  </si>
  <si>
    <t>사고</t>
    <phoneticPr fontId="1" type="noConversion"/>
  </si>
  <si>
    <t>유형명</t>
    <phoneticPr fontId="1" type="noConversion"/>
  </si>
  <si>
    <t>경평</t>
    <phoneticPr fontId="1" type="noConversion"/>
  </si>
  <si>
    <t>목1</t>
    <phoneticPr fontId="1" type="noConversion"/>
  </si>
  <si>
    <t>목2</t>
    <phoneticPr fontId="1" type="noConversion"/>
  </si>
  <si>
    <t>총합계</t>
  </si>
  <si>
    <t>합계 : 최종 예산액(원)</t>
  </si>
  <si>
    <t>유형명</t>
  </si>
  <si>
    <t>공통</t>
  </si>
  <si>
    <t>공통 요약</t>
  </si>
  <si>
    <t>사회재난 및 안전사고</t>
  </si>
  <si>
    <t>사회재난 및 안전사고 요약</t>
  </si>
  <si>
    <t>자연재난</t>
  </si>
  <si>
    <t>자연재난 요약</t>
  </si>
  <si>
    <t>데이터</t>
  </si>
  <si>
    <t>개수 : 부기명</t>
  </si>
  <si>
    <t>합계 : 집행액(원)</t>
  </si>
  <si>
    <t>기 타</t>
  </si>
  <si>
    <t>도시개발본부</t>
  </si>
  <si>
    <t>201-15</t>
  </si>
  <si>
    <t>일반운영비</t>
  </si>
  <si>
    <t>복리후생비</t>
  </si>
  <si>
    <t>○ 직원재해보상 단체보험</t>
  </si>
  <si>
    <t>X</t>
  </si>
  <si>
    <t>○</t>
  </si>
  <si>
    <t>복구</t>
  </si>
  <si>
    <t>○ 건강검진(직원종합검진)</t>
  </si>
  <si>
    <t>예방</t>
  </si>
  <si>
    <t>○ 안전용품</t>
  </si>
  <si>
    <t>대비</t>
  </si>
  <si>
    <t>○ 피복비</t>
  </si>
  <si>
    <t>○ 무인경비 용역</t>
  </si>
  <si>
    <t>201-12</t>
  </si>
  <si>
    <t>교육훈련비</t>
  </si>
  <si>
    <t>○ 전문기관 위탁교육</t>
  </si>
  <si>
    <t>201-13</t>
  </si>
  <si>
    <t>임차료</t>
  </si>
  <si>
    <t>○ 개발사업 현장차량(전기차) 임차료</t>
  </si>
  <si>
    <t>201-21</t>
  </si>
  <si>
    <t>공공요금및제세</t>
  </si>
  <si>
    <t>○ 현장차량(자기부담금)</t>
  </si>
  <si>
    <t>201-22</t>
  </si>
  <si>
    <t>차량선박비</t>
  </si>
  <si>
    <t>○ 현장차량 수선유지비</t>
  </si>
  <si>
    <t>대응</t>
  </si>
  <si>
    <t>○ 현장 이동용 차량 유류비</t>
  </si>
  <si>
    <t>미래를 준비하는 개발사업 추진(자본)</t>
  </si>
  <si>
    <t>○ 석면건축물 안전관리 수수료</t>
  </si>
  <si>
    <t>401-03</t>
  </si>
  <si>
    <t>시설부대비</t>
  </si>
  <si>
    <t>○ 안전펜스 임차</t>
  </si>
  <si>
    <t>○ 보상차량(전기차) 임차료</t>
  </si>
  <si>
    <t>○ 보상차량 수선유지비</t>
  </si>
  <si>
    <t>201-01</t>
  </si>
  <si>
    <t>사무관리비</t>
  </si>
  <si>
    <t>○ 기술인협회 연회비</t>
  </si>
  <si>
    <t>○ 한국전기기술인협회 연회비(신설)</t>
  </si>
  <si>
    <t>○ 물가정보 등 구독료(신설)</t>
  </si>
  <si>
    <t>○ 전기기술인협회교육(신설)</t>
  </si>
  <si>
    <t>○ 개발사업 현장차량 임차료</t>
  </si>
  <si>
    <t>공통경비(미래전략)</t>
  </si>
  <si>
    <t>안전감사단</t>
  </si>
  <si>
    <t>201-11</t>
  </si>
  <si>
    <t>지급수수료</t>
  </si>
  <si>
    <t>1</t>
  </si>
  <si>
    <t>201-14</t>
  </si>
  <si>
    <t>회의비</t>
  </si>
  <si>
    <t>안전교육</t>
  </si>
  <si>
    <t>건강한 직장 환경 조성</t>
  </si>
  <si>
    <t>0</t>
  </si>
  <si>
    <t>37</t>
  </si>
  <si>
    <t>8</t>
  </si>
  <si>
    <t>공통경비(안전감사)</t>
  </si>
  <si>
    <t>36</t>
  </si>
  <si>
    <t>43</t>
  </si>
  <si>
    <t>303-01</t>
  </si>
  <si>
    <t>포상금</t>
  </si>
  <si>
    <t>행정·운영활동(자본)</t>
  </si>
  <si>
    <t>405-01</t>
  </si>
  <si>
    <t>자산취득비</t>
  </si>
  <si>
    <t>자산및물품취득비</t>
  </si>
  <si>
    <t>경영기획처</t>
  </si>
  <si>
    <t>○ 건강검진</t>
  </si>
  <si>
    <t>함께 성장하는 조직문화혁신</t>
  </si>
  <si>
    <t>위원회 운영</t>
  </si>
  <si>
    <t>교육 활성화</t>
  </si>
  <si>
    <t>○ 집합교육장 대관료</t>
  </si>
  <si>
    <t>관용차량 운영 관리</t>
  </si>
  <si>
    <t>공통경비(경영기획)</t>
  </si>
  <si>
    <t>○ 세미나실 사용 대관료</t>
  </si>
  <si>
    <t>시설관리처</t>
  </si>
  <si>
    <t>665300</t>
  </si>
  <si>
    <t>214-05</t>
  </si>
  <si>
    <t>수선유지교체비</t>
  </si>
  <si>
    <t>수선유지비</t>
  </si>
  <si>
    <t>12</t>
  </si>
  <si>
    <t>305-01</t>
  </si>
  <si>
    <t>배상금등</t>
  </si>
  <si>
    <t>시설관리 대행사업</t>
  </si>
  <si>
    <t>25</t>
  </si>
  <si>
    <t>20</t>
  </si>
  <si>
    <t>18</t>
  </si>
  <si>
    <t>10</t>
  </si>
  <si>
    <t>24</t>
  </si>
  <si>
    <t>206-01</t>
  </si>
  <si>
    <t>재료비</t>
  </si>
  <si>
    <t>일반재료비</t>
  </si>
  <si>
    <t>에너지 관리</t>
  </si>
  <si>
    <t>215-00</t>
  </si>
  <si>
    <t>동력비</t>
  </si>
  <si>
    <t>38</t>
  </si>
  <si>
    <t>재난관리</t>
  </si>
  <si>
    <t>39</t>
  </si>
  <si>
    <t>7</t>
  </si>
  <si>
    <t>29</t>
  </si>
  <si>
    <t>정보화사업</t>
  </si>
  <si>
    <t>○ 개인정보보호 책임자 교육</t>
  </si>
  <si>
    <t>공통경비(시설관리)</t>
  </si>
  <si>
    <t>시설관리 대행사업(자본)</t>
  </si>
  <si>
    <t>○ 과천시민회관 수영장 긴급 안전공사</t>
  </si>
  <si>
    <t>○ 청소원 대기실 환경개선공사</t>
  </si>
  <si>
    <t>○ 체육시설 샤워장 거울 교체</t>
  </si>
  <si>
    <t>○ 수영장 수질관리 센서 교체 공사</t>
  </si>
  <si>
    <t>○ 시민회관 전기차 화재예방 관제시스템 구축</t>
  </si>
  <si>
    <t>시민회관 자산 취득(차량운반구)</t>
  </si>
  <si>
    <t>시민회관체육운영처</t>
  </si>
  <si>
    <t>수영장 운영</t>
  </si>
  <si>
    <t>빙상장 운영</t>
  </si>
  <si>
    <t>볼링장 운영</t>
  </si>
  <si>
    <t>골프연습장 운영</t>
  </si>
  <si>
    <t>행정운영활동</t>
  </si>
  <si>
    <t>공통경비(시민체육)</t>
  </si>
  <si>
    <t>○ 체육시설 안전수칙 안내문 제작</t>
  </si>
  <si>
    <t>신규사업 시설개선(건물)</t>
  </si>
  <si>
    <t>시민회관 주출입구 자동문 설치</t>
  </si>
  <si>
    <t>공원수련관관리처(공원)</t>
  </si>
  <si>
    <t>관문체육공원 운영</t>
  </si>
  <si>
    <t>문원체육공원 운영</t>
  </si>
  <si>
    <t>○ 발전기 연료(관문, 문원, 실내체육관)</t>
  </si>
  <si>
    <t>관문체육공원 풋살장 개선 공사</t>
  </si>
  <si>
    <t>폐수열 회수설비 교체</t>
  </si>
  <si>
    <t>○ 안심벨 구입(주민참여예산)</t>
  </si>
  <si>
    <t>○ 전기설비 조명제어용 컴퓨터 구입(대체)</t>
  </si>
  <si>
    <t xml:space="preserve"> 청소년수련관 자동문 설치 </t>
  </si>
  <si>
    <t>시설관리처(공영주차장)</t>
  </si>
  <si>
    <t>○ 승강기안전검사</t>
  </si>
  <si>
    <t>○ 주차빌딩 비상발전기</t>
  </si>
  <si>
    <t xml:space="preserve"> </t>
  </si>
  <si>
    <t>시설관리처(교통복지)</t>
  </si>
  <si>
    <t>내역</t>
    <phoneticPr fontId="1" type="noConversion"/>
  </si>
  <si>
    <t>공 통</t>
  </si>
  <si>
    <t>구 분</t>
  </si>
  <si>
    <t>안전경영 및 안전시스템등</t>
  </si>
  <si>
    <t>안전관련 물품 및 장비 구입비등</t>
  </si>
  <si>
    <t>안전관련 교육·훈련·홍보</t>
  </si>
  <si>
    <t>재해재난예방 SOC 구축 및 관리</t>
  </si>
  <si>
    <t>(단위: 천원)</t>
    <phoneticPr fontId="1" type="noConversion"/>
  </si>
  <si>
    <t>2025년도 재난 유형별 안전관리 예산 집행 실적</t>
    <phoneticPr fontId="1" type="noConversion"/>
  </si>
  <si>
    <t>2025년도 안전관리 분야별 예산 집행 실적</t>
    <phoneticPr fontId="1" type="noConversion"/>
  </si>
  <si>
    <t>본 예산</t>
  </si>
  <si>
    <t>추가경정</t>
  </si>
  <si>
    <t>확정예산</t>
  </si>
  <si>
    <t>집행금액</t>
  </si>
  <si>
    <t>잔 액</t>
  </si>
  <si>
    <t>△18,000</t>
    <phoneticPr fontId="1" type="noConversion"/>
  </si>
  <si>
    <t>집행률(%)</t>
    <phoneticPr fontId="1" type="noConversion"/>
  </si>
  <si>
    <t>△900</t>
    <phoneticPr fontId="1" type="noConversion"/>
  </si>
  <si>
    <t>2025년도 재난안전관리 예산 집행 실적</t>
    <phoneticPr fontId="1" type="noConversion"/>
  </si>
  <si>
    <t>재난안전</t>
    <phoneticPr fontId="1" type="noConversion"/>
  </si>
  <si>
    <t>시설관리</t>
    <phoneticPr fontId="1" type="noConversion"/>
  </si>
  <si>
    <t>기타운영</t>
    <phoneticPr fontId="1" type="noConversion"/>
  </si>
  <si>
    <t>합 계</t>
    <phoneticPr fontId="1" type="noConversion"/>
  </si>
  <si>
    <t>△900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</si>
</sst>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176" formatCode="#,##0;\△#,##0_ "/>
    <numFmt numFmtId="177" formatCode="0.0000_);[Red]\(0.0000\)"/>
    <numFmt numFmtId="178" formatCode="_-* #,##0_-;\-* #,##0_-;_-* &quot;-&quot;??_-;_-@_-"/>
    <numFmt numFmtId="179" formatCode="_-* #,##0_-;\-* #,##0_-;_-* &quot;-&quot;????_-;_-@_-"/>
    <numFmt numFmtId="180" formatCode="0.0%"/>
    <numFmt numFmtId="181" formatCode="0_);[Red]\(0\)"/>
    <numFmt numFmtId="182" formatCode="0.0"/>
    <numFmt numFmtId="183" formatCode="0.0_);[Red]\(0.0\)"/>
    <numFmt numFmtId="184" formatCode="#,##0,"/>
  </numFmts>
  <fonts count="38">
    <font>
      <sz val="11"/>
      <color theme="1"/>
      <name val="맑은 고딕"/>
      <family val="3"/>
      <charset val="129"/>
    </font>
    <font>
      <sz val="8"/>
      <name val="맑은 고딕"/>
      <family val="3"/>
      <charset val="129"/>
    </font>
    <font>
      <sz val="24"/>
      <name val="맑은 고딕"/>
      <family val="3"/>
      <charset val="129"/>
    </font>
    <font>
      <b/>
      <sz val="6"/>
      <name val="맑은 고딕"/>
      <family val="3"/>
      <charset val="129"/>
    </font>
    <font>
      <sz val="24"/>
      <name val="나눔고딕"/>
      <family val="3"/>
      <charset val="129"/>
    </font>
    <font>
      <sz val="11"/>
      <color indexed="8"/>
      <name val="맑은 고딕"/>
      <family val="3"/>
      <charset val="129"/>
    </font>
    <font>
      <b/>
      <sz val="9"/>
      <color indexed="8"/>
      <name val="맑은 고딕"/>
      <family val="3"/>
      <charset val="129"/>
    </font>
    <font>
      <sz val="11"/>
      <color indexed="8"/>
      <name val="MS Gothic"/>
      <family val="3"/>
      <charset val="128"/>
    </font>
    <font>
      <sz val="11"/>
      <color indexed="8"/>
      <name val="Calibri"/>
      <family val="2"/>
    </font>
    <font>
      <sz val="11"/>
      <color indexed="10"/>
      <name val="맑은 고딕"/>
      <family val="3"/>
      <charset val="129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24"/>
      <color theme="1"/>
      <name val="맑은 고딕"/>
      <family val="3"/>
      <charset val="129"/>
      <scheme val="minor"/>
    </font>
    <font>
      <sz val="24"/>
      <color rgb="FF000000"/>
      <name val="나눔고딕"/>
      <family val="3"/>
      <charset val="129"/>
    </font>
    <font>
      <sz val="24"/>
      <color theme="1"/>
      <name val="맑은 고딕"/>
      <family val="3"/>
      <charset val="129"/>
    </font>
    <font>
      <b/>
      <sz val="24"/>
      <color rgb="FF000000"/>
      <name val="나눔고딕"/>
      <family val="3"/>
      <charset val="129"/>
    </font>
    <font>
      <b/>
      <sz val="24"/>
      <color theme="1"/>
      <name val="맑은 고딕"/>
      <family val="3"/>
      <charset val="129"/>
      <scheme val="minor"/>
    </font>
    <font>
      <b/>
      <sz val="24"/>
      <color theme="0"/>
      <name val="맑은 고딕"/>
      <family val="3"/>
      <charset val="129"/>
      <scheme val="minor"/>
    </font>
    <font>
      <sz val="24"/>
      <color rgb="FF000000"/>
      <name val="맑은 고딕"/>
      <family val="3"/>
      <charset val="129"/>
      <scheme val="minor"/>
    </font>
    <font>
      <sz val="20"/>
      <color theme="1"/>
      <name val="맑은 고딕"/>
      <family val="3"/>
      <charset val="129"/>
    </font>
    <font>
      <b/>
      <sz val="20"/>
      <color theme="1"/>
      <name val="맑은 고딕"/>
      <family val="3"/>
      <charset val="129"/>
      <scheme val="minor"/>
    </font>
    <font>
      <sz val="20"/>
      <color theme="1"/>
      <name val="맑은 고딕"/>
      <family val="3"/>
      <charset val="129"/>
      <scheme val="minor"/>
    </font>
    <font>
      <b/>
      <sz val="12"/>
      <color theme="0"/>
      <name val="맑은 고딕"/>
      <family val="3"/>
      <charset val="129"/>
    </font>
    <font>
      <sz val="24"/>
      <color theme="0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</font>
    <font>
      <sz val="24"/>
      <color theme="1"/>
      <name val="나눔고딕"/>
      <family val="3"/>
      <charset val="129"/>
    </font>
    <font>
      <sz val="24"/>
      <name val="맑은 고딕"/>
      <family val="3"/>
      <charset val="129"/>
      <scheme val="minor"/>
    </font>
    <font>
      <sz val="36"/>
      <color theme="1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36"/>
      <color theme="1"/>
      <name val="맑은 고딕"/>
      <family val="3"/>
      <charset val="129"/>
      <scheme val="minor"/>
    </font>
    <font>
      <b/>
      <sz val="36"/>
      <color theme="1"/>
      <name val="맑은 고딕"/>
      <family val="3"/>
      <charset val="129"/>
      <scheme val="minor"/>
    </font>
    <font>
      <sz val="72"/>
      <color theme="1"/>
      <name val="맑은 고딕"/>
      <family val="3"/>
      <charset val="129"/>
      <scheme val="major"/>
    </font>
    <font>
      <sz val="24"/>
      <color theme="1"/>
      <name val="맑은 고딕"/>
      <family val="3"/>
      <charset val="129"/>
      <scheme val="major"/>
    </font>
    <font>
      <b/>
      <sz val="14"/>
      <color theme="0"/>
      <name val="맑은 고딕"/>
      <family val="3"/>
      <charset val="129"/>
    </font>
    <font>
      <sz val="72"/>
      <color theme="1"/>
      <name val="맑은 고딕"/>
      <family val="3"/>
      <charset val="129"/>
      <scheme val="minor"/>
    </font>
    <font>
      <sz val="24"/>
      <color theme="0"/>
      <name val="맑은 고딕"/>
      <family val="3"/>
      <charset val="129"/>
    </font>
    <font>
      <b/>
      <sz val="12"/>
      <color rgb="FF000000"/>
      <name val="맑은 고딕"/>
      <family val="3"/>
      <charset val="129"/>
    </font>
  </fonts>
  <fills count="17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BFAF7"/>
        <bgColor indexed="64"/>
      </patternFill>
    </fill>
    <fill>
      <patternFill patternType="solid">
        <fgColor rgb="FFFBE5D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E2F0D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ECECEC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dotted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indexed="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indexed="9"/>
      </left>
      <right/>
      <top style="thin">
        <color rgb="FF999999"/>
      </top>
      <bottom style="thin">
        <color rgb="FF999999"/>
      </bottom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/>
      <bottom/>
      <diagonal/>
    </border>
    <border>
      <left/>
      <right/>
      <top style="thin">
        <color rgb="FF999999"/>
      </top>
      <bottom/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6">
    <xf numFmtId="0" fontId="0" fillId="0" borderId="0">
      <alignment vertical="center"/>
    </xf>
    <xf numFmtId="9" fontId="11" fillId="0" borderId="0">
      <alignment vertical="center"/>
    </xf>
    <xf numFmtId="41" fontId="11" fillId="0" borderId="0">
      <alignment vertical="center"/>
    </xf>
    <xf numFmtId="41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</cellStyleXfs>
  <cellXfs count="237">
    <xf numFmtId="0" fontId="0" fillId="0" borderId="0" xfId="0">
      <alignment vertical="center"/>
    </xf>
    <xf numFmtId="0" fontId="13" fillId="0" borderId="1" xfId="0" applyFont="1" applyFill="1" applyBorder="1" applyAlignment="1">
      <alignment horizontal="left" vertical="center" shrinkToFit="1"/>
    </xf>
    <xf numFmtId="49" fontId="14" fillId="0" borderId="1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left" vertical="center"/>
    </xf>
    <xf numFmtId="0" fontId="15" fillId="0" borderId="0" xfId="0" applyFont="1" applyAlignment="1">
      <alignment horizontal="left" vertical="center"/>
    </xf>
    <xf numFmtId="41" fontId="15" fillId="0" borderId="0" xfId="2" applyFont="1" applyFill="1" applyAlignment="1">
      <alignment horizontal="left" vertical="center"/>
    </xf>
    <xf numFmtId="176" fontId="14" fillId="0" borderId="1" xfId="0" applyNumberFormat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shrinkToFit="1"/>
    </xf>
    <xf numFmtId="49" fontId="14" fillId="0" borderId="1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vertical="center"/>
    </xf>
    <xf numFmtId="0" fontId="13" fillId="0" borderId="1" xfId="0" applyFont="1" applyFill="1" applyBorder="1" applyAlignment="1">
      <alignment vertical="center" shrinkToFit="1"/>
    </xf>
    <xf numFmtId="49" fontId="14" fillId="0" borderId="1" xfId="0" applyNumberFormat="1" applyFont="1" applyFill="1" applyBorder="1" applyAlignment="1">
      <alignment vertical="center" wrapText="1"/>
    </xf>
    <xf numFmtId="49" fontId="16" fillId="3" borderId="1" xfId="0" applyNumberFormat="1" applyFont="1" applyFill="1" applyBorder="1" applyAlignment="1">
      <alignment vertical="center" wrapText="1"/>
    </xf>
    <xf numFmtId="0" fontId="15" fillId="0" borderId="0" xfId="0" applyFont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41" fontId="11" fillId="0" borderId="0" xfId="2" applyFont="1" applyFill="1">
      <alignment vertical="center"/>
    </xf>
    <xf numFmtId="177" fontId="0" fillId="0" borderId="0" xfId="0" applyNumberFormat="1" applyFill="1">
      <alignment vertical="center"/>
    </xf>
    <xf numFmtId="0" fontId="17" fillId="4" borderId="1" xfId="0" applyFont="1" applyFill="1" applyBorder="1" applyAlignment="1">
      <alignment horizontal="center" vertical="center" shrinkToFit="1"/>
    </xf>
    <xf numFmtId="41" fontId="17" fillId="4" borderId="1" xfId="2" applyFont="1" applyFill="1" applyBorder="1" applyAlignment="1">
      <alignment horizontal="center" vertical="center" shrinkToFit="1"/>
    </xf>
    <xf numFmtId="177" fontId="17" fillId="4" borderId="1" xfId="0" applyNumberFormat="1" applyFont="1" applyFill="1" applyBorder="1" applyAlignment="1">
      <alignment horizontal="center" vertical="center" shrinkToFit="1"/>
    </xf>
    <xf numFmtId="0" fontId="18" fillId="5" borderId="1" xfId="0" applyFont="1" applyFill="1" applyBorder="1" applyAlignment="1">
      <alignment horizontal="center" vertical="center" shrinkToFit="1"/>
    </xf>
    <xf numFmtId="0" fontId="17" fillId="2" borderId="1" xfId="0" applyFont="1" applyFill="1" applyBorder="1" applyAlignment="1">
      <alignment horizontal="center" vertical="center" shrinkToFit="1"/>
    </xf>
    <xf numFmtId="0" fontId="17" fillId="2" borderId="2" xfId="0" applyFont="1" applyFill="1" applyBorder="1" applyAlignment="1">
      <alignment horizontal="center" vertical="center" shrinkToFit="1"/>
    </xf>
    <xf numFmtId="0" fontId="17" fillId="2" borderId="3" xfId="0" applyFont="1" applyFill="1" applyBorder="1" applyAlignment="1">
      <alignment horizontal="center" vertical="center" shrinkToFit="1"/>
    </xf>
    <xf numFmtId="0" fontId="17" fillId="2" borderId="4" xfId="0" applyFont="1" applyFill="1" applyBorder="1" applyAlignment="1">
      <alignment horizontal="center" vertical="center" shrinkToFit="1"/>
    </xf>
    <xf numFmtId="0" fontId="17" fillId="2" borderId="5" xfId="0" applyFont="1" applyFill="1" applyBorder="1" applyAlignment="1">
      <alignment horizontal="center" vertical="center" shrinkToFit="1"/>
    </xf>
    <xf numFmtId="41" fontId="17" fillId="2" borderId="1" xfId="2" applyFont="1" applyFill="1" applyBorder="1" applyAlignment="1">
      <alignment horizontal="center" vertical="center" shrinkToFit="1"/>
    </xf>
    <xf numFmtId="41" fontId="17" fillId="2" borderId="1" xfId="2" applyFont="1" applyFill="1" applyBorder="1" applyAlignment="1">
      <alignment horizontal="right" vertical="center" shrinkToFit="1"/>
    </xf>
    <xf numFmtId="178" fontId="17" fillId="2" borderId="1" xfId="0" applyNumberFormat="1" applyFont="1" applyFill="1" applyBorder="1" applyAlignment="1">
      <alignment horizontal="center" vertical="center" shrinkToFit="1"/>
    </xf>
    <xf numFmtId="177" fontId="17" fillId="2" borderId="1" xfId="0" applyNumberFormat="1" applyFont="1" applyFill="1" applyBorder="1" applyAlignment="1">
      <alignment horizontal="center" vertical="center" shrinkToFit="1"/>
    </xf>
    <xf numFmtId="0" fontId="13" fillId="0" borderId="2" xfId="0" applyFont="1" applyFill="1" applyBorder="1" applyAlignment="1">
      <alignment horizontal="center" vertical="center" shrinkToFit="1"/>
    </xf>
    <xf numFmtId="41" fontId="13" fillId="0" borderId="1" xfId="2" applyFont="1" applyFill="1" applyBorder="1" applyAlignment="1">
      <alignment vertical="center" shrinkToFit="1"/>
    </xf>
    <xf numFmtId="41" fontId="13" fillId="0" borderId="1" xfId="2" applyFont="1" applyFill="1" applyBorder="1" applyAlignment="1">
      <alignment horizontal="right" vertical="center" shrinkToFit="1"/>
    </xf>
    <xf numFmtId="41" fontId="13" fillId="0" borderId="1" xfId="0" applyNumberFormat="1" applyFont="1" applyFill="1" applyBorder="1" applyAlignment="1">
      <alignment vertical="center" shrinkToFit="1"/>
    </xf>
    <xf numFmtId="178" fontId="13" fillId="0" borderId="1" xfId="0" applyNumberFormat="1" applyFont="1" applyFill="1" applyBorder="1" applyAlignment="1">
      <alignment vertical="center" shrinkToFit="1"/>
    </xf>
    <xf numFmtId="177" fontId="13" fillId="0" borderId="1" xfId="0" applyNumberFormat="1" applyFont="1" applyFill="1" applyBorder="1" applyAlignment="1">
      <alignment vertical="center" shrinkToFit="1"/>
    </xf>
    <xf numFmtId="0" fontId="13" fillId="0" borderId="6" xfId="0" applyFont="1" applyFill="1" applyBorder="1" applyAlignment="1">
      <alignment horizontal="center" vertical="center" shrinkToFit="1"/>
    </xf>
    <xf numFmtId="177" fontId="2" fillId="0" borderId="1" xfId="0" applyNumberFormat="1" applyFont="1" applyFill="1" applyBorder="1" applyAlignment="1">
      <alignment horizontal="right" vertical="center"/>
    </xf>
    <xf numFmtId="0" fontId="13" fillId="0" borderId="7" xfId="0" applyFont="1" applyFill="1" applyBorder="1" applyAlignment="1">
      <alignment horizontal="center" vertical="center" shrinkToFit="1"/>
    </xf>
    <xf numFmtId="0" fontId="17" fillId="3" borderId="1" xfId="0" applyFont="1" applyFill="1" applyBorder="1" applyAlignment="1">
      <alignment vertical="center" shrinkToFit="1"/>
    </xf>
    <xf numFmtId="179" fontId="13" fillId="0" borderId="1" xfId="0" applyNumberFormat="1" applyFont="1" applyFill="1" applyBorder="1" applyAlignment="1">
      <alignment vertical="center" shrinkToFit="1"/>
    </xf>
    <xf numFmtId="0" fontId="13" fillId="0" borderId="0" xfId="0" applyFont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 wrapText="1"/>
    </xf>
    <xf numFmtId="180" fontId="11" fillId="0" borderId="0" xfId="1" applyNumberFormat="1">
      <alignment vertical="center"/>
    </xf>
    <xf numFmtId="10" fontId="11" fillId="0" borderId="0" xfId="1" applyNumberFormat="1">
      <alignment vertical="center"/>
    </xf>
    <xf numFmtId="178" fontId="17" fillId="4" borderId="1" xfId="0" applyNumberFormat="1" applyFont="1" applyFill="1" applyBorder="1" applyAlignment="1">
      <alignment horizontal="center" vertical="center" shrinkToFit="1"/>
    </xf>
    <xf numFmtId="41" fontId="17" fillId="4" borderId="1" xfId="0" applyNumberFormat="1" applyFont="1" applyFill="1" applyBorder="1" applyAlignment="1">
      <alignment horizontal="center" vertical="center" shrinkToFit="1"/>
    </xf>
    <xf numFmtId="0" fontId="0" fillId="0" borderId="0" xfId="0" applyFill="1" applyAlignment="1">
      <alignment vertical="center" shrinkToFit="1"/>
    </xf>
    <xf numFmtId="0" fontId="20" fillId="0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shrinkToFit="1"/>
    </xf>
    <xf numFmtId="0" fontId="22" fillId="0" borderId="1" xfId="0" applyFont="1" applyFill="1" applyBorder="1" applyAlignment="1">
      <alignment horizontal="center" vertical="center" shrinkToFit="1"/>
    </xf>
    <xf numFmtId="0" fontId="21" fillId="6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24" fillId="5" borderId="1" xfId="0" applyFont="1" applyFill="1" applyBorder="1" applyAlignment="1">
      <alignment horizontal="center" vertical="center" shrinkToFit="1"/>
    </xf>
    <xf numFmtId="0" fontId="24" fillId="5" borderId="1" xfId="0" applyFont="1" applyFill="1" applyBorder="1" applyAlignment="1">
      <alignment horizontal="center" vertical="center" shrinkToFit="1"/>
    </xf>
    <xf numFmtId="0" fontId="13" fillId="4" borderId="1" xfId="0" applyFont="1" applyFill="1" applyBorder="1" applyAlignment="1">
      <alignment horizontal="center" vertical="center" shrinkToFit="1"/>
    </xf>
    <xf numFmtId="41" fontId="13" fillId="4" borderId="1" xfId="2" applyFont="1" applyFill="1" applyBorder="1" applyAlignment="1">
      <alignment horizontal="center" vertical="center" shrinkToFit="1"/>
    </xf>
    <xf numFmtId="177" fontId="13" fillId="4" borderId="1" xfId="0" applyNumberFormat="1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25" fillId="7" borderId="25" xfId="0" applyNumberFormat="1" applyFont="1" applyFill="1" applyBorder="1" applyAlignment="1">
      <alignment horizontal="center" vertical="center" wrapText="1"/>
    </xf>
    <xf numFmtId="0" fontId="25" fillId="7" borderId="26" xfId="0" applyNumberFormat="1" applyFont="1" applyFill="1" applyBorder="1" applyAlignment="1">
      <alignment horizontal="center" vertical="center" wrapText="1"/>
    </xf>
    <xf numFmtId="0" fontId="0" fillId="8" borderId="27" xfId="0" applyNumberFormat="1" applyFont="1" applyFill="1" applyBorder="1" applyAlignment="1">
      <alignment horizontal="justify" vertical="center" wrapText="1"/>
    </xf>
    <xf numFmtId="0" fontId="0" fillId="8" borderId="28" xfId="0" applyNumberFormat="1" applyFont="1" applyFill="1" applyBorder="1" applyAlignment="1">
      <alignment horizontal="justify" vertical="center" wrapText="1"/>
    </xf>
    <xf numFmtId="0" fontId="0" fillId="8" borderId="29" xfId="0" applyNumberFormat="1" applyFont="1" applyFill="1" applyBorder="1" applyAlignment="1">
      <alignment horizontal="justify" vertical="center" wrapText="1"/>
    </xf>
    <xf numFmtId="0" fontId="0" fillId="8" borderId="30" xfId="0" applyNumberFormat="1" applyFont="1" applyFill="1" applyBorder="1" applyAlignment="1">
      <alignment horizontal="justify" vertical="center" wrapText="1"/>
    </xf>
    <xf numFmtId="0" fontId="0" fillId="8" borderId="31" xfId="0" applyNumberFormat="1" applyFont="1" applyFill="1" applyBorder="1" applyAlignment="1">
      <alignment horizontal="justify" vertical="center" wrapText="1"/>
    </xf>
    <xf numFmtId="0" fontId="0" fillId="8" borderId="32" xfId="0" applyNumberFormat="1" applyFont="1" applyFill="1" applyBorder="1" applyAlignment="1">
      <alignment horizontal="justify" vertical="center" wrapText="1"/>
    </xf>
    <xf numFmtId="0" fontId="0" fillId="9" borderId="33" xfId="0" applyNumberFormat="1" applyFont="1" applyFill="1" applyBorder="1" applyAlignment="1">
      <alignment horizontal="center" vertical="center" wrapText="1"/>
    </xf>
    <xf numFmtId="0" fontId="0" fillId="8" borderId="34" xfId="0" applyNumberFormat="1" applyFont="1" applyFill="1" applyBorder="1" applyAlignment="1">
      <alignment horizontal="justify" vertical="center" wrapText="1"/>
    </xf>
    <xf numFmtId="0" fontId="25" fillId="7" borderId="8" xfId="0" applyNumberFormat="1" applyFont="1" applyFill="1" applyBorder="1" applyAlignment="1">
      <alignment horizontal="center" vertical="center"/>
    </xf>
    <xf numFmtId="0" fontId="25" fillId="7" borderId="9" xfId="0" applyNumberFormat="1" applyFont="1" applyFill="1" applyBorder="1" applyAlignment="1">
      <alignment horizontal="center" vertical="center"/>
    </xf>
    <xf numFmtId="0" fontId="0" fillId="0" borderId="10" xfId="0" applyNumberFormat="1" applyFont="1" applyBorder="1" applyAlignment="1">
      <alignment horizontal="center" vertical="center"/>
    </xf>
    <xf numFmtId="0" fontId="0" fillId="0" borderId="11" xfId="0" applyNumberFormat="1" applyBorder="1">
      <alignment vertical="center"/>
    </xf>
    <xf numFmtId="0" fontId="0" fillId="0" borderId="12" xfId="0" applyNumberFormat="1" applyFont="1" applyBorder="1" applyAlignment="1">
      <alignment horizontal="center" vertical="center"/>
    </xf>
    <xf numFmtId="0" fontId="0" fillId="0" borderId="13" xfId="0" applyNumberFormat="1" applyBorder="1">
      <alignment vertical="center"/>
    </xf>
    <xf numFmtId="0" fontId="25" fillId="7" borderId="14" xfId="0" applyNumberFormat="1" applyFont="1" applyFill="1" applyBorder="1" applyAlignment="1">
      <alignment horizontal="center" vertical="center"/>
    </xf>
    <xf numFmtId="0" fontId="25" fillId="7" borderId="35" xfId="0" applyNumberFormat="1" applyFont="1" applyFill="1" applyBorder="1" applyAlignment="1">
      <alignment horizontal="center" vertical="center" wrapText="1"/>
    </xf>
    <xf numFmtId="0" fontId="25" fillId="7" borderId="36" xfId="0" applyNumberFormat="1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shrinkToFit="1"/>
    </xf>
    <xf numFmtId="49" fontId="14" fillId="0" borderId="1" xfId="0" applyNumberFormat="1" applyFont="1" applyFill="1" applyBorder="1" applyAlignment="1">
      <alignment horizontal="center" vertical="center"/>
    </xf>
    <xf numFmtId="49" fontId="16" fillId="3" borderId="1" xfId="0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shrinkToFit="1"/>
    </xf>
    <xf numFmtId="0" fontId="24" fillId="5" borderId="1" xfId="0" applyFont="1" applyFill="1" applyBorder="1" applyAlignment="1">
      <alignment horizontal="center" vertical="center" shrinkToFit="1"/>
    </xf>
    <xf numFmtId="176" fontId="26" fillId="0" borderId="1" xfId="0" applyNumberFormat="1" applyFont="1" applyFill="1" applyBorder="1" applyAlignment="1">
      <alignment vertical="center" wrapText="1"/>
    </xf>
    <xf numFmtId="178" fontId="27" fillId="0" borderId="1" xfId="0" applyNumberFormat="1" applyFont="1" applyFill="1" applyBorder="1" applyAlignment="1">
      <alignment vertical="center" shrinkToFit="1"/>
    </xf>
    <xf numFmtId="176" fontId="14" fillId="0" borderId="1" xfId="0" applyNumberFormat="1" applyFont="1" applyFill="1" applyBorder="1" applyAlignment="1">
      <alignment vertical="center" wrapText="1"/>
    </xf>
    <xf numFmtId="9" fontId="11" fillId="0" borderId="0" xfId="1">
      <alignment vertical="center"/>
    </xf>
    <xf numFmtId="9" fontId="20" fillId="0" borderId="0" xfId="1" applyFont="1">
      <alignment vertical="center"/>
    </xf>
    <xf numFmtId="9" fontId="15" fillId="0" borderId="1" xfId="1" applyFont="1" applyBorder="1" applyAlignment="1">
      <alignment vertical="center"/>
    </xf>
    <xf numFmtId="9" fontId="15" fillId="0" borderId="1" xfId="1" applyFont="1" applyFill="1" applyBorder="1" applyAlignment="1">
      <alignment vertical="center"/>
    </xf>
    <xf numFmtId="41" fontId="28" fillId="10" borderId="0" xfId="2" applyFont="1" applyFill="1">
      <alignment vertical="center"/>
    </xf>
    <xf numFmtId="0" fontId="15" fillId="10" borderId="0" xfId="0" applyFont="1" applyFill="1" applyAlignment="1">
      <alignment horizontal="center" vertical="center"/>
    </xf>
    <xf numFmtId="182" fontId="15" fillId="0" borderId="0" xfId="0" applyNumberFormat="1" applyFont="1" applyAlignment="1">
      <alignment horizontal="left" vertical="center"/>
    </xf>
    <xf numFmtId="181" fontId="13" fillId="0" borderId="1" xfId="0" applyNumberFormat="1" applyFont="1" applyFill="1" applyBorder="1" applyAlignment="1">
      <alignment horizontal="center" vertical="center" shrinkToFi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6" fillId="3" borderId="1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left" vertical="center" indent="5"/>
    </xf>
    <xf numFmtId="0" fontId="13" fillId="4" borderId="2" xfId="0" applyFont="1" applyFill="1" applyBorder="1" applyAlignment="1">
      <alignment vertical="center" shrinkToFit="1"/>
    </xf>
    <xf numFmtId="0" fontId="13" fillId="4" borderId="7" xfId="0" applyFont="1" applyFill="1" applyBorder="1" applyAlignment="1">
      <alignment vertical="center" shrinkToFit="1"/>
    </xf>
    <xf numFmtId="0" fontId="24" fillId="5" borderId="7" xfId="0" applyFont="1" applyFill="1" applyBorder="1" applyAlignment="1">
      <alignment vertical="center" shrinkToFit="1"/>
    </xf>
    <xf numFmtId="0" fontId="13" fillId="4" borderId="3" xfId="0" applyFont="1" applyFill="1" applyBorder="1" applyAlignment="1">
      <alignment vertical="center" shrinkToFit="1"/>
    </xf>
    <xf numFmtId="0" fontId="13" fillId="4" borderId="4" xfId="0" applyFont="1" applyFill="1" applyBorder="1" applyAlignment="1">
      <alignment vertical="center" shrinkToFit="1"/>
    </xf>
    <xf numFmtId="0" fontId="13" fillId="4" borderId="5" xfId="0" applyFont="1" applyFill="1" applyBorder="1" applyAlignment="1">
      <alignment vertical="center" shrinkToFit="1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0" fontId="0" fillId="0" borderId="41" xfId="0" pivotButton="1" applyBorder="1">
      <alignment vertical="center"/>
    </xf>
    <xf numFmtId="0" fontId="0" fillId="0" borderId="43" xfId="0" applyBorder="1">
      <alignment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0" fontId="0" fillId="0" borderId="41" xfId="0" applyNumberFormat="1" applyBorder="1">
      <alignment vertical="center"/>
    </xf>
    <xf numFmtId="0" fontId="0" fillId="0" borderId="48" xfId="0" applyNumberFormat="1" applyBorder="1">
      <alignment vertical="center"/>
    </xf>
    <xf numFmtId="0" fontId="0" fillId="0" borderId="43" xfId="0" applyNumberFormat="1" applyBorder="1">
      <alignment vertical="center"/>
    </xf>
    <xf numFmtId="0" fontId="0" fillId="0" borderId="49" xfId="0" applyNumberFormat="1" applyBorder="1">
      <alignment vertical="center"/>
    </xf>
    <xf numFmtId="0" fontId="0" fillId="0" borderId="45" xfId="0" applyNumberFormat="1" applyBorder="1">
      <alignment vertical="center"/>
    </xf>
    <xf numFmtId="0" fontId="0" fillId="0" borderId="50" xfId="0" applyNumberFormat="1" applyBorder="1">
      <alignment vertical="center"/>
    </xf>
    <xf numFmtId="0" fontId="0" fillId="0" borderId="51" xfId="0" applyBorder="1">
      <alignment vertical="center"/>
    </xf>
    <xf numFmtId="0" fontId="0" fillId="0" borderId="51" xfId="0" applyNumberFormat="1" applyBorder="1">
      <alignment vertical="center"/>
    </xf>
    <xf numFmtId="0" fontId="0" fillId="0" borderId="0" xfId="0" applyNumberFormat="1">
      <alignment vertical="center"/>
    </xf>
    <xf numFmtId="0" fontId="0" fillId="0" borderId="52" xfId="0" applyNumberFormat="1" applyBorder="1">
      <alignment vertical="center"/>
    </xf>
    <xf numFmtId="182" fontId="0" fillId="0" borderId="0" xfId="0" applyNumberFormat="1">
      <alignment vertical="center"/>
    </xf>
    <xf numFmtId="0" fontId="0" fillId="0" borderId="0" xfId="0" applyBorder="1">
      <alignment vertical="center"/>
    </xf>
    <xf numFmtId="0" fontId="0" fillId="0" borderId="0" xfId="0" applyNumberFormat="1" applyBorder="1">
      <alignment vertical="center"/>
    </xf>
    <xf numFmtId="41" fontId="11" fillId="0" borderId="0" xfId="2">
      <alignment vertical="center"/>
    </xf>
    <xf numFmtId="183" fontId="0" fillId="0" borderId="0" xfId="0" applyNumberFormat="1" applyAlignment="1">
      <alignment horizontal="center" vertical="center"/>
    </xf>
    <xf numFmtId="0" fontId="12" fillId="0" borderId="38" xfId="0" applyFont="1" applyBorder="1" applyAlignment="1">
      <alignment horizontal="center" vertical="center" wrapText="1"/>
    </xf>
    <xf numFmtId="0" fontId="29" fillId="0" borderId="38" xfId="0" applyFont="1" applyBorder="1" applyAlignment="1">
      <alignment horizontal="right" vertical="center" wrapText="1"/>
    </xf>
    <xf numFmtId="0" fontId="29" fillId="0" borderId="38" xfId="0" applyFont="1" applyBorder="1" applyAlignment="1">
      <alignment horizontal="center" vertical="center" wrapText="1"/>
    </xf>
    <xf numFmtId="177" fontId="30" fillId="4" borderId="1" xfId="0" applyNumberFormat="1" applyFont="1" applyFill="1" applyBorder="1" applyAlignment="1">
      <alignment horizontal="center" vertical="center" shrinkToFit="1"/>
    </xf>
    <xf numFmtId="41" fontId="31" fillId="4" borderId="1" xfId="2" applyFont="1" applyFill="1" applyBorder="1" applyAlignment="1">
      <alignment horizontal="center" vertical="center" shrinkToFit="1"/>
    </xf>
    <xf numFmtId="0" fontId="24" fillId="5" borderId="1" xfId="0" applyFont="1" applyFill="1" applyBorder="1" applyAlignment="1">
      <alignment horizontal="center" vertical="center" shrinkToFit="1"/>
    </xf>
    <xf numFmtId="0" fontId="0" fillId="0" borderId="0" xfId="0" applyNumberFormat="1" applyFill="1" applyAlignment="1">
      <alignment horizontal="center" vertical="center"/>
    </xf>
    <xf numFmtId="0" fontId="17" fillId="2" borderId="1" xfId="0" applyNumberFormat="1" applyFont="1" applyFill="1" applyBorder="1" applyAlignment="1">
      <alignment horizontal="center" vertical="center" shrinkToFit="1"/>
    </xf>
    <xf numFmtId="0" fontId="13" fillId="0" borderId="1" xfId="0" applyNumberFormat="1" applyFont="1" applyFill="1" applyBorder="1" applyAlignment="1">
      <alignment horizontal="center" vertical="center" shrinkToFit="1"/>
    </xf>
    <xf numFmtId="0" fontId="17" fillId="3" borderId="1" xfId="0" applyNumberFormat="1" applyFont="1" applyFill="1" applyBorder="1" applyAlignment="1">
      <alignment horizontal="center" vertical="center" shrinkToFit="1"/>
    </xf>
    <xf numFmtId="0" fontId="24" fillId="5" borderId="1" xfId="0" applyNumberFormat="1" applyFont="1" applyFill="1" applyBorder="1" applyAlignment="1">
      <alignment horizontal="center" vertical="center" shrinkToFit="1"/>
    </xf>
    <xf numFmtId="0" fontId="15" fillId="0" borderId="0" xfId="0" applyNumberFormat="1" applyFont="1" applyAlignment="1">
      <alignment horizontal="center" vertical="center"/>
    </xf>
    <xf numFmtId="0" fontId="13" fillId="0" borderId="1" xfId="0" applyFont="1" applyFill="1" applyBorder="1" applyAlignment="1">
      <alignment horizontal="center" vertical="center" shrinkToFit="1"/>
    </xf>
    <xf numFmtId="0" fontId="14" fillId="0" borderId="1" xfId="0" applyNumberFormat="1" applyFont="1" applyFill="1" applyBorder="1" applyAlignment="1">
      <alignment horizontal="center" vertical="center" wrapText="1"/>
    </xf>
    <xf numFmtId="10" fontId="28" fillId="10" borderId="0" xfId="1" applyNumberFormat="1" applyFont="1" applyFill="1" applyAlignment="1">
      <alignment horizontal="right" vertical="center" indent="1"/>
    </xf>
    <xf numFmtId="178" fontId="13" fillId="0" borderId="1" xfId="0" applyNumberFormat="1" applyFont="1" applyFill="1" applyBorder="1" applyAlignment="1">
      <alignment horizontal="right" vertical="center" shrinkToFit="1"/>
    </xf>
    <xf numFmtId="0" fontId="25" fillId="0" borderId="1" xfId="0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right" vertical="center" wrapText="1"/>
    </xf>
    <xf numFmtId="0" fontId="37" fillId="16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right" vertical="center" wrapText="1"/>
    </xf>
    <xf numFmtId="184" fontId="0" fillId="0" borderId="1" xfId="0" applyNumberFormat="1" applyBorder="1">
      <alignment vertical="center"/>
    </xf>
    <xf numFmtId="184" fontId="11" fillId="0" borderId="1" xfId="2" applyNumberFormat="1" applyBorder="1" applyAlignment="1">
      <alignment horizontal="right" vertical="center"/>
    </xf>
    <xf numFmtId="184" fontId="0" fillId="0" borderId="1" xfId="2" applyNumberFormat="1" applyFont="1" applyBorder="1" applyAlignment="1">
      <alignment horizontal="right" vertical="center"/>
    </xf>
    <xf numFmtId="0" fontId="34" fillId="0" borderId="1" xfId="0" applyFont="1" applyFill="1" applyBorder="1" applyAlignment="1">
      <alignment horizontal="center" vertical="center"/>
    </xf>
    <xf numFmtId="182" fontId="11" fillId="0" borderId="1" xfId="2" applyNumberFormat="1" applyBorder="1" applyAlignment="1">
      <alignment vertical="center"/>
    </xf>
    <xf numFmtId="182" fontId="0" fillId="0" borderId="1" xfId="0" applyNumberFormat="1" applyBorder="1" applyAlignment="1">
      <alignment vertical="center"/>
    </xf>
    <xf numFmtId="0" fontId="0" fillId="0" borderId="1" xfId="2" applyNumberFormat="1" applyFont="1" applyBorder="1" applyAlignment="1">
      <alignment horizontal="right" vertical="center"/>
    </xf>
    <xf numFmtId="0" fontId="0" fillId="0" borderId="15" xfId="0" applyNumberFormat="1" applyFont="1" applyBorder="1" applyAlignment="1">
      <alignment horizontal="center" vertical="center"/>
    </xf>
    <xf numFmtId="0" fontId="0" fillId="0" borderId="16" xfId="0" applyNumberFormat="1" applyFont="1" applyBorder="1" applyAlignment="1">
      <alignment horizontal="center" vertical="center"/>
    </xf>
    <xf numFmtId="0" fontId="0" fillId="0" borderId="17" xfId="0" applyNumberFormat="1" applyFont="1" applyBorder="1" applyAlignment="1">
      <alignment horizontal="center" vertical="center"/>
    </xf>
    <xf numFmtId="0" fontId="0" fillId="0" borderId="18" xfId="0" applyNumberFormat="1" applyFont="1" applyBorder="1" applyAlignment="1">
      <alignment horizontal="center" vertical="center"/>
    </xf>
    <xf numFmtId="0" fontId="32" fillId="11" borderId="0" xfId="0" applyFont="1" applyFill="1" applyAlignment="1">
      <alignment horizontal="center" vertical="center"/>
    </xf>
    <xf numFmtId="0" fontId="33" fillId="11" borderId="0" xfId="0" applyFont="1" applyFill="1" applyAlignment="1">
      <alignment horizontal="center" vertical="center"/>
    </xf>
    <xf numFmtId="0" fontId="34" fillId="12" borderId="1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 shrinkToFit="1"/>
    </xf>
    <xf numFmtId="0" fontId="13" fillId="4" borderId="4" xfId="0" applyFont="1" applyFill="1" applyBorder="1" applyAlignment="1">
      <alignment horizontal="center" vertical="center" shrinkToFit="1"/>
    </xf>
    <xf numFmtId="0" fontId="13" fillId="4" borderId="5" xfId="0" applyFont="1" applyFill="1" applyBorder="1" applyAlignment="1">
      <alignment horizontal="center" vertical="center" shrinkToFit="1"/>
    </xf>
    <xf numFmtId="0" fontId="24" fillId="5" borderId="1" xfId="0" applyFont="1" applyFill="1" applyBorder="1" applyAlignment="1">
      <alignment horizontal="center" vertical="center" shrinkToFit="1"/>
    </xf>
    <xf numFmtId="0" fontId="24" fillId="5" borderId="20" xfId="0" applyFont="1" applyFill="1" applyBorder="1" applyAlignment="1">
      <alignment horizontal="center" vertical="center" shrinkToFit="1"/>
    </xf>
    <xf numFmtId="0" fontId="24" fillId="5" borderId="21" xfId="0" applyFont="1" applyFill="1" applyBorder="1" applyAlignment="1">
      <alignment horizontal="center" vertical="center" shrinkToFit="1"/>
    </xf>
    <xf numFmtId="0" fontId="24" fillId="5" borderId="22" xfId="0" applyFont="1" applyFill="1" applyBorder="1" applyAlignment="1">
      <alignment horizontal="center" vertical="center" shrinkToFit="1"/>
    </xf>
    <xf numFmtId="0" fontId="35" fillId="11" borderId="0" xfId="0" applyFont="1" applyFill="1" applyAlignment="1">
      <alignment horizontal="center" vertical="center"/>
    </xf>
    <xf numFmtId="0" fontId="18" fillId="5" borderId="3" xfId="0" applyFont="1" applyFill="1" applyBorder="1" applyAlignment="1">
      <alignment horizontal="center" vertical="center" shrinkToFit="1"/>
    </xf>
    <xf numFmtId="0" fontId="18" fillId="5" borderId="4" xfId="0" applyFont="1" applyFill="1" applyBorder="1" applyAlignment="1">
      <alignment horizontal="center" vertical="center" shrinkToFit="1"/>
    </xf>
    <xf numFmtId="0" fontId="18" fillId="5" borderId="5" xfId="0" applyFont="1" applyFill="1" applyBorder="1" applyAlignment="1">
      <alignment horizontal="center" vertical="center" shrinkToFit="1"/>
    </xf>
    <xf numFmtId="0" fontId="17" fillId="4" borderId="2" xfId="0" applyFont="1" applyFill="1" applyBorder="1" applyAlignment="1">
      <alignment horizontal="center" vertical="center" shrinkToFit="1"/>
    </xf>
    <xf numFmtId="0" fontId="17" fillId="4" borderId="7" xfId="0" applyFont="1" applyFill="1" applyBorder="1" applyAlignment="1">
      <alignment horizontal="center" vertical="center" shrinkToFit="1"/>
    </xf>
    <xf numFmtId="0" fontId="17" fillId="4" borderId="20" xfId="0" applyFont="1" applyFill="1" applyBorder="1" applyAlignment="1">
      <alignment horizontal="center" vertical="center" shrinkToFit="1"/>
    </xf>
    <xf numFmtId="0" fontId="17" fillId="4" borderId="21" xfId="0" applyFont="1" applyFill="1" applyBorder="1" applyAlignment="1">
      <alignment horizontal="center" vertical="center" shrinkToFit="1"/>
    </xf>
    <xf numFmtId="0" fontId="17" fillId="4" borderId="22" xfId="0" applyFont="1" applyFill="1" applyBorder="1" applyAlignment="1">
      <alignment horizontal="center" vertical="center" shrinkToFit="1"/>
    </xf>
    <xf numFmtId="0" fontId="17" fillId="4" borderId="23" xfId="0" applyFont="1" applyFill="1" applyBorder="1" applyAlignment="1">
      <alignment horizontal="center" vertical="center" shrinkToFit="1"/>
    </xf>
    <xf numFmtId="0" fontId="17" fillId="4" borderId="19" xfId="0" applyFont="1" applyFill="1" applyBorder="1" applyAlignment="1">
      <alignment horizontal="center" vertical="center" shrinkToFit="1"/>
    </xf>
    <xf numFmtId="0" fontId="17" fillId="4" borderId="24" xfId="0" applyFont="1" applyFill="1" applyBorder="1" applyAlignment="1">
      <alignment horizontal="center" vertical="center" shrinkToFit="1"/>
    </xf>
    <xf numFmtId="0" fontId="24" fillId="5" borderId="1" xfId="0" applyNumberFormat="1" applyFont="1" applyFill="1" applyBorder="1" applyAlignment="1">
      <alignment horizontal="center" vertical="center" shrinkToFit="1"/>
    </xf>
    <xf numFmtId="0" fontId="17" fillId="4" borderId="1" xfId="0" applyFont="1" applyFill="1" applyBorder="1" applyAlignment="1">
      <alignment horizontal="center" vertical="center" shrinkToFit="1"/>
    </xf>
    <xf numFmtId="0" fontId="0" fillId="0" borderId="38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13" borderId="56" xfId="0" applyNumberFormat="1" applyFont="1" applyFill="1" applyBorder="1" applyAlignment="1">
      <alignment horizontal="center" vertical="center" wrapText="1"/>
    </xf>
    <xf numFmtId="0" fontId="0" fillId="13" borderId="57" xfId="0" applyNumberFormat="1" applyFont="1" applyFill="1" applyBorder="1" applyAlignment="1">
      <alignment horizontal="center" vertical="center" wrapText="1"/>
    </xf>
    <xf numFmtId="0" fontId="0" fillId="13" borderId="58" xfId="0" applyNumberFormat="1" applyFont="1" applyFill="1" applyBorder="1" applyAlignment="1">
      <alignment horizontal="center" vertical="center" wrapText="1"/>
    </xf>
    <xf numFmtId="0" fontId="0" fillId="13" borderId="59" xfId="0" applyNumberFormat="1" applyFont="1" applyFill="1" applyBorder="1" applyAlignment="1">
      <alignment horizontal="center" vertical="center" wrapText="1"/>
    </xf>
    <xf numFmtId="0" fontId="0" fillId="13" borderId="60" xfId="0" applyNumberFormat="1" applyFont="1" applyFill="1" applyBorder="1" applyAlignment="1">
      <alignment horizontal="center" vertical="center" wrapText="1"/>
    </xf>
    <xf numFmtId="0" fontId="0" fillId="13" borderId="61" xfId="0" applyNumberFormat="1" applyFont="1" applyFill="1" applyBorder="1" applyAlignment="1">
      <alignment horizontal="center" vertical="center" wrapText="1"/>
    </xf>
    <xf numFmtId="0" fontId="36" fillId="11" borderId="0" xfId="0" applyFont="1" applyFill="1" applyAlignment="1">
      <alignment horizontal="center" vertical="center"/>
    </xf>
    <xf numFmtId="0" fontId="25" fillId="7" borderId="54" xfId="0" applyNumberFormat="1" applyFont="1" applyFill="1" applyBorder="1" applyAlignment="1">
      <alignment horizontal="center" vertical="center" wrapText="1"/>
    </xf>
    <xf numFmtId="0" fontId="25" fillId="7" borderId="55" xfId="0" applyNumberFormat="1" applyFont="1" applyFill="1" applyBorder="1" applyAlignment="1">
      <alignment horizontal="center" vertical="center" wrapText="1"/>
    </xf>
    <xf numFmtId="0" fontId="36" fillId="14" borderId="0" xfId="0" applyFont="1" applyFill="1" applyAlignment="1">
      <alignment horizontal="center" vertical="center"/>
    </xf>
    <xf numFmtId="0" fontId="0" fillId="9" borderId="56" xfId="0" applyNumberFormat="1" applyFont="1" applyFill="1" applyBorder="1" applyAlignment="1">
      <alignment horizontal="center" vertical="center" wrapText="1"/>
    </xf>
    <xf numFmtId="0" fontId="0" fillId="9" borderId="57" xfId="0" applyNumberFormat="1" applyFont="1" applyFill="1" applyBorder="1" applyAlignment="1">
      <alignment horizontal="center" vertical="center" wrapText="1"/>
    </xf>
    <xf numFmtId="0" fontId="25" fillId="13" borderId="62" xfId="0" applyNumberFormat="1" applyFont="1" applyFill="1" applyBorder="1" applyAlignment="1">
      <alignment horizontal="center" vertical="center" wrapText="1"/>
    </xf>
    <xf numFmtId="0" fontId="25" fillId="13" borderId="63" xfId="0" applyNumberFormat="1" applyFont="1" applyFill="1" applyBorder="1" applyAlignment="1">
      <alignment horizontal="center" vertical="center" wrapText="1"/>
    </xf>
    <xf numFmtId="0" fontId="25" fillId="13" borderId="64" xfId="0" applyNumberFormat="1" applyFont="1" applyFill="1" applyBorder="1" applyAlignment="1">
      <alignment horizontal="center" vertical="center" wrapText="1"/>
    </xf>
    <xf numFmtId="0" fontId="0" fillId="13" borderId="65" xfId="0" applyNumberFormat="1" applyFont="1" applyFill="1" applyBorder="1" applyAlignment="1">
      <alignment horizontal="center" vertical="center" wrapText="1"/>
    </xf>
    <xf numFmtId="0" fontId="0" fillId="13" borderId="66" xfId="0" applyNumberFormat="1" applyFont="1" applyFill="1" applyBorder="1" applyAlignment="1">
      <alignment horizontal="center" vertical="center" wrapText="1"/>
    </xf>
    <xf numFmtId="0" fontId="0" fillId="9" borderId="58" xfId="0" applyNumberFormat="1" applyFont="1" applyFill="1" applyBorder="1" applyAlignment="1">
      <alignment horizontal="center" vertical="center" wrapText="1"/>
    </xf>
    <xf numFmtId="0" fontId="0" fillId="9" borderId="59" xfId="0" applyNumberFormat="1" applyFont="1" applyFill="1" applyBorder="1" applyAlignment="1">
      <alignment horizontal="center" vertical="center" wrapText="1"/>
    </xf>
    <xf numFmtId="0" fontId="0" fillId="15" borderId="56" xfId="0" applyNumberFormat="1" applyFont="1" applyFill="1" applyBorder="1" applyAlignment="1">
      <alignment horizontal="center" vertical="center" wrapText="1"/>
    </xf>
    <xf numFmtId="0" fontId="0" fillId="15" borderId="57" xfId="0" applyNumberFormat="1" applyFont="1" applyFill="1" applyBorder="1" applyAlignment="1">
      <alignment horizontal="center" vertical="center" wrapText="1"/>
    </xf>
    <xf numFmtId="0" fontId="25" fillId="9" borderId="62" xfId="0" applyNumberFormat="1" applyFont="1" applyFill="1" applyBorder="1" applyAlignment="1">
      <alignment horizontal="center" vertical="center" wrapText="1"/>
    </xf>
    <xf numFmtId="0" fontId="25" fillId="9" borderId="63" xfId="0" applyNumberFormat="1" applyFont="1" applyFill="1" applyBorder="1" applyAlignment="1">
      <alignment horizontal="center" vertical="center" wrapText="1"/>
    </xf>
    <xf numFmtId="0" fontId="0" fillId="9" borderId="65" xfId="0" applyNumberFormat="1" applyFont="1" applyFill="1" applyBorder="1" applyAlignment="1">
      <alignment horizontal="center" vertical="center" wrapText="1"/>
    </xf>
    <xf numFmtId="0" fontId="0" fillId="9" borderId="66" xfId="0" applyNumberFormat="1" applyFont="1" applyFill="1" applyBorder="1" applyAlignment="1">
      <alignment horizontal="center" vertical="center" wrapText="1"/>
    </xf>
    <xf numFmtId="0" fontId="0" fillId="9" borderId="67" xfId="0" applyNumberFormat="1" applyFont="1" applyFill="1" applyBorder="1" applyAlignment="1">
      <alignment horizontal="center" vertical="center" wrapText="1"/>
    </xf>
    <xf numFmtId="0" fontId="0" fillId="9" borderId="68" xfId="0" applyNumberFormat="1" applyFont="1" applyFill="1" applyBorder="1" applyAlignment="1">
      <alignment horizontal="center" vertical="center" wrapText="1"/>
    </xf>
    <xf numFmtId="0" fontId="0" fillId="9" borderId="33" xfId="0" applyNumberFormat="1" applyFont="1" applyFill="1" applyBorder="1" applyAlignment="1">
      <alignment horizontal="center" vertical="center" wrapText="1"/>
    </xf>
    <xf numFmtId="0" fontId="0" fillId="9" borderId="69" xfId="0" applyNumberFormat="1" applyFont="1" applyFill="1" applyBorder="1" applyAlignment="1">
      <alignment horizontal="center" vertical="center" wrapText="1"/>
    </xf>
    <xf numFmtId="0" fontId="0" fillId="9" borderId="70" xfId="0" applyNumberFormat="1" applyFont="1" applyFill="1" applyBorder="1" applyAlignment="1">
      <alignment horizontal="center" vertical="center" wrapText="1"/>
    </xf>
    <xf numFmtId="0" fontId="25" fillId="7" borderId="73" xfId="0" applyNumberFormat="1" applyFont="1" applyFill="1" applyBorder="1" applyAlignment="1">
      <alignment horizontal="center" vertical="center" wrapText="1"/>
    </xf>
    <xf numFmtId="0" fontId="25" fillId="7" borderId="74" xfId="0" applyNumberFormat="1" applyFont="1" applyFill="1" applyBorder="1" applyAlignment="1">
      <alignment horizontal="center" vertical="center" wrapText="1"/>
    </xf>
    <xf numFmtId="0" fontId="25" fillId="15" borderId="62" xfId="0" applyNumberFormat="1" applyFont="1" applyFill="1" applyBorder="1" applyAlignment="1">
      <alignment horizontal="center" vertical="center" wrapText="1"/>
    </xf>
    <xf numFmtId="0" fontId="25" fillId="15" borderId="63" xfId="0" applyNumberFormat="1" applyFont="1" applyFill="1" applyBorder="1" applyAlignment="1">
      <alignment horizontal="center" vertical="center" wrapText="1"/>
    </xf>
    <xf numFmtId="0" fontId="0" fillId="15" borderId="65" xfId="0" applyNumberFormat="1" applyFont="1" applyFill="1" applyBorder="1" applyAlignment="1">
      <alignment horizontal="center" vertical="center" wrapText="1"/>
    </xf>
    <xf numFmtId="0" fontId="0" fillId="15" borderId="66" xfId="0" applyNumberFormat="1" applyFont="1" applyFill="1" applyBorder="1" applyAlignment="1">
      <alignment horizontal="center" vertical="center" wrapText="1"/>
    </xf>
    <xf numFmtId="0" fontId="0" fillId="15" borderId="71" xfId="0" applyNumberFormat="1" applyFont="1" applyFill="1" applyBorder="1" applyAlignment="1">
      <alignment horizontal="center" vertical="center" wrapText="1"/>
    </xf>
    <xf numFmtId="0" fontId="0" fillId="15" borderId="72" xfId="0" applyNumberFormat="1" applyFont="1" applyFill="1" applyBorder="1" applyAlignment="1">
      <alignment horizontal="center" vertical="center" wrapText="1"/>
    </xf>
  </cellXfs>
  <cellStyles count="6">
    <cellStyle name="백분율" xfId="1" builtinId="5"/>
    <cellStyle name="쉼표 [0]" xfId="2" builtinId="6"/>
    <cellStyle name="쉼표 [0] 2" xfId="3"/>
    <cellStyle name="표준" xfId="0" builtinId="0"/>
    <cellStyle name="표준 2" xfId="4"/>
    <cellStyle name="표준 4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AEAEA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6031.780700115742" createdVersion="1" refreshedVersion="4" recordCount="341" upgradeOnRefresh="1">
  <cacheSource type="worksheet">
    <worksheetSource ref="B4:Y345" sheet="로로우"/>
  </cacheSource>
  <cacheFields count="24">
    <cacheField name="연 번" numFmtId="0">
      <sharedItems containsSemiMixedTypes="0" containsString="0" containsNumber="1" containsInteger="1" minValue="-9" maxValue="94"/>
    </cacheField>
    <cacheField name="부서명" numFmtId="0">
      <sharedItems/>
    </cacheField>
    <cacheField name=" 정책사업" numFmtId="0">
      <sharedItems/>
    </cacheField>
    <cacheField name="단위사업" numFmtId="0">
      <sharedItems/>
    </cacheField>
    <cacheField name="세부사업" numFmtId="0">
      <sharedItems/>
    </cacheField>
    <cacheField name="목" numFmtId="0">
      <sharedItems/>
    </cacheField>
    <cacheField name="목1" numFmtId="0">
      <sharedItems/>
    </cacheField>
    <cacheField name="목2" numFmtId="0">
      <sharedItems/>
    </cacheField>
    <cacheField name="부기명" numFmtId="0">
      <sharedItems/>
    </cacheField>
    <cacheField name="분야" numFmtId="0">
      <sharedItems count="3">
        <s v="공통"/>
        <s v="사회재난 및 안전사고"/>
        <s v="자연재난"/>
      </sharedItems>
    </cacheField>
    <cacheField name="재난유형" numFmtId="0">
      <sharedItems containsMixedTypes="1" containsNumber="1" containsInteger="1" minValue="12" maxValue="43" count="23">
        <n v="38"/>
        <n v="43"/>
        <n v="29"/>
        <n v="39"/>
        <n v="36"/>
        <n v="13"/>
        <n v="12"/>
        <n v="37"/>
        <s v="37"/>
        <s v="8"/>
        <s v="36"/>
        <s v="43"/>
        <s v="12"/>
        <s v="25"/>
        <s v="20"/>
        <s v="18"/>
        <s v="10"/>
        <s v="24"/>
        <s v="38"/>
        <s v="39"/>
        <s v="7"/>
        <s v="29"/>
        <s v="1"/>
      </sharedItems>
    </cacheField>
    <cacheField name="유형명" numFmtId="0">
      <sharedItems count="16">
        <s v="재난 구호 및 복구"/>
        <s v="교부세 및 기타"/>
        <s v="사업장 산재"/>
        <s v="재난안전관리체계"/>
        <s v="안전문화 및 교육·훈련·홍보"/>
        <s v="도로교통 재난·사고"/>
        <s v="시설물 재난·사고"/>
        <s v="구조, 구급 및 응급의료"/>
        <s v="폭염"/>
        <s v="전기·가스 사고"/>
        <s v="수질오염"/>
        <s v="유해화학물질 재난·사고"/>
        <s v="화재·폭발"/>
        <s v="승강기 사고"/>
        <s v="대설·한파"/>
        <s v="풍수해"/>
      </sharedItems>
    </cacheField>
    <cacheField name="재정사업 유무" numFmtId="0">
      <sharedItems/>
    </cacheField>
    <cacheField name="경평" numFmtId="0">
      <sharedItems containsMixedTypes="1" containsNumber="1" containsInteger="1" minValue="1" maxValue="9"/>
    </cacheField>
    <cacheField name="재난안전" numFmtId="0">
      <sharedItems containsBlank="1"/>
    </cacheField>
    <cacheField name="시설관리" numFmtId="0">
      <sharedItems containsBlank="1"/>
    </cacheField>
    <cacheField name="기타 등" numFmtId="0">
      <sharedItems containsBlank="1"/>
    </cacheField>
    <cacheField name="재난관리 단계" numFmtId="0">
      <sharedItems/>
    </cacheField>
    <cacheField name="본 예산액(원)" numFmtId="0">
      <sharedItems containsSemiMixedTypes="0" containsString="0" containsNumber="1" containsInteger="1" minValue="0" maxValue="1368800000"/>
    </cacheField>
    <cacheField name="추가 경정(원)" numFmtId="0">
      <sharedItems containsString="0" containsBlank="1" containsNumber="1" containsInteger="1" minValue="-193614000" maxValue="249000000"/>
    </cacheField>
    <cacheField name="최종 예산액(원)" numFmtId="0">
      <sharedItems containsSemiMixedTypes="0" containsString="0" containsNumber="1" containsInteger="1" minValue="20000" maxValue="1175186000" count="201">
        <n v="11200000"/>
        <n v="9800000"/>
        <n v="2600000"/>
        <n v="700000"/>
        <n v="660000"/>
        <n v="5200000"/>
        <n v="13200000"/>
        <n v="1000000"/>
        <n v="240000"/>
        <n v="2400000"/>
        <n v="2000000"/>
        <n v="50400000"/>
        <n v="11772000"/>
        <n v="2200000"/>
        <n v="225000"/>
        <n v="500000"/>
        <n v="560000"/>
        <n v="4400000"/>
        <n v="12300000"/>
        <n v="1620000"/>
        <n v="1600000"/>
        <n v="400000"/>
        <n v="8000000"/>
        <n v="28762000"/>
        <n v="3000000"/>
        <n v="320000"/>
        <n v="540000"/>
        <n v="2800000"/>
        <n v="18108000"/>
        <n v="2300000"/>
        <n v="1500000"/>
        <n v="600000"/>
        <n v="4800000"/>
        <n v="1200000"/>
        <n v="128000000"/>
        <n v="75450000"/>
        <n v="44000000"/>
        <n v="3200000"/>
        <n v="6000000"/>
        <n v="1980000"/>
        <n v="140000"/>
        <n v="4200000"/>
        <n v="1540000"/>
        <n v="10800000"/>
        <n v="26736000"/>
        <n v="750000"/>
        <n v="1890000"/>
        <n v="60000"/>
        <n v="7623000"/>
        <n v="525000"/>
        <n v="450000"/>
        <n v="800000"/>
        <n v="4000000"/>
        <n v="15000000"/>
        <n v="13000000"/>
        <n v="24000000"/>
        <n v="5000000"/>
        <n v="12400000"/>
        <n v="504000"/>
        <n v="8219000"/>
        <n v="31000000"/>
        <n v="850000"/>
        <n v="990000"/>
        <n v="11400000"/>
        <n v="40000"/>
        <n v="17150000"/>
        <n v="39800000"/>
        <n v="5500000"/>
        <n v="29088000"/>
        <n v="42300000"/>
        <n v="4498000"/>
        <n v="136487000"/>
        <n v="37500000"/>
        <n v="70000000"/>
        <n v="71000000"/>
        <n v="17800000"/>
        <n v="18000000"/>
        <n v="19000000"/>
        <n v="61000000"/>
        <n v="46000000"/>
        <n v="720000"/>
        <n v="1950000"/>
        <n v="10000000"/>
        <n v="2080000"/>
        <n v="200000"/>
        <n v="900000"/>
        <n v="2500000"/>
        <n v="4180000"/>
        <n v="12290000"/>
        <n v="1340000"/>
        <n v="1700000"/>
        <n v="16750000"/>
        <n v="14808000"/>
        <n v="10728000"/>
        <n v="1800000"/>
        <n v="680000"/>
        <n v="1554000"/>
        <n v="100000"/>
        <n v="52197000"/>
        <n v="74864000"/>
        <n v="960000"/>
        <n v="2900000"/>
        <n v="1175186000"/>
        <n v="13750000"/>
        <n v="9310000"/>
        <n v="27000000"/>
        <n v="11000000"/>
        <n v="89460000"/>
        <n v="38400000"/>
        <n v="4600000"/>
        <n v="3750000"/>
        <n v="7500000"/>
        <n v="1100000"/>
        <n v="4950000"/>
        <n v="185880000"/>
        <n v="7200000"/>
        <n v="8514000"/>
        <n v="127100000"/>
        <n v="33480000"/>
        <n v="9900000"/>
        <n v="690174000"/>
        <n v="14850000"/>
        <n v="150000"/>
        <n v="20000"/>
        <n v="578000"/>
        <n v="7000000"/>
        <n v="3500000"/>
        <n v="24563000"/>
        <n v="16680000"/>
        <n v="1080000"/>
        <n v="15200000"/>
        <n v="300000"/>
        <n v="2100000"/>
        <n v="840000"/>
        <n v="8800000"/>
        <n v="3600000"/>
        <n v="5082000"/>
        <n v="475000"/>
        <n v="201000000"/>
        <n v="50000"/>
        <n v="7910000"/>
        <n v="120000"/>
        <n v="44145000"/>
        <n v="101513000"/>
        <n v="133939000"/>
        <n v="34000000"/>
        <n v="12575000"/>
        <n v="9470000"/>
        <n v="60000000"/>
        <n v="237000000"/>
        <n v="28000000"/>
        <n v="65000000"/>
        <n v="16000000"/>
        <n v="4500000"/>
        <n v="85000000"/>
        <n v="249000000"/>
        <n v="56400000"/>
        <n v="5800000"/>
        <n v="360000"/>
        <n v="12000000"/>
        <n v="342000"/>
        <n v="59330000"/>
        <n v="155000"/>
        <n v="30000"/>
        <n v="880000"/>
        <n v="550000"/>
        <n v="84000"/>
        <n v="10660000"/>
        <n v="15756000"/>
        <n v="8100000"/>
        <n v="1400000"/>
        <n v="73114000"/>
        <n v="16800000"/>
        <n v="20000000"/>
        <n v="14600000"/>
        <n v="3150000"/>
        <n v="40000000"/>
        <n v="30000000"/>
        <n v="21000000"/>
        <n v="84000000"/>
        <n v="3300000"/>
        <n v="3800000"/>
        <n v="1560000"/>
        <n v="2040000"/>
        <n v="1860000"/>
        <n v="6240000"/>
        <n v="1380000"/>
        <n v="10320000"/>
        <n v="24525000"/>
        <n v="280000"/>
        <n v="14800000"/>
        <n v="77200000"/>
        <n v="32000000"/>
        <n v="72000000"/>
        <n v="9100000"/>
        <n v="14000000"/>
        <n v="1240000"/>
        <n v="84420000"/>
        <n v="392000"/>
        <n v="6800000"/>
        <n v="6950000"/>
      </sharedItems>
    </cacheField>
    <cacheField name="집행액(원)" numFmtId="0">
      <sharedItems containsBlank="1" containsMixedTypes="1" containsNumber="1" containsInteger="1" minValue="0" maxValue="1176275990"/>
    </cacheField>
    <cacheField name="집행율(%)" numFmtId="0">
      <sharedItems containsSemiMixedTypes="0" containsString="0" containsNumber="1" minValue="0" maxValue="1.82"/>
    </cacheField>
    <cacheField name="비 고_x000a_(증감사유 등)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41">
  <r>
    <n v="-1"/>
    <s v="도시개발본부"/>
    <s v="미래를 준비하는 개발사업 추진"/>
    <s v="직원만족 복리후생제도 운영(개발본부)"/>
    <s v="직원복리 증진(개발본부)"/>
    <s v="201-15"/>
    <s v="일반운영비"/>
    <s v="복리후생비"/>
    <s v="○ 직원재해보상 단체보험"/>
    <x v="0"/>
    <x v="0"/>
    <x v="0"/>
    <s v="X"/>
    <n v="9"/>
    <s v="○"/>
    <m/>
    <m/>
    <s v="복구"/>
    <n v="11200000"/>
    <m/>
    <x v="0"/>
    <n v="10066000"/>
    <n v="0.89875000000000005"/>
    <m/>
  </r>
  <r>
    <n v="0"/>
    <s v="도시개발본부"/>
    <s v="미래를 준비하는 개발사업 추진"/>
    <s v="직원만족 복리후생제도 운영(개발본부)"/>
    <s v="직원복리 증진(개발본부)"/>
    <s v="201-15"/>
    <s v="일반운영비"/>
    <s v="복리후생비"/>
    <s v="○ 건강검진(직원종합검진)"/>
    <x v="0"/>
    <x v="1"/>
    <x v="1"/>
    <s v="X"/>
    <n v="9"/>
    <s v="○"/>
    <m/>
    <m/>
    <s v="예방"/>
    <n v="9800000"/>
    <m/>
    <x v="1"/>
    <n v="8400000"/>
    <n v="0.8571428571428571"/>
    <m/>
  </r>
  <r>
    <n v="1"/>
    <s v="도시개발본부"/>
    <s v="미래를 준비하는 개발사업 추진"/>
    <s v="직원만족 복리후생제도 운영(개발본부)"/>
    <s v="직원복리 증진(개발본부)"/>
    <s v="201-15"/>
    <s v="일반운영비"/>
    <s v="복리후생비"/>
    <s v="○ 안전용품"/>
    <x v="1"/>
    <x v="2"/>
    <x v="2"/>
    <s v="X"/>
    <n v="4"/>
    <s v="○"/>
    <m/>
    <m/>
    <s v="대비"/>
    <n v="2600000"/>
    <m/>
    <x v="2"/>
    <n v="0"/>
    <n v="0"/>
    <m/>
  </r>
  <r>
    <n v="2"/>
    <s v="도시개발본부"/>
    <s v="미래를 준비하는 개발사업 추진"/>
    <s v="직원만족 복리후생제도 운영(개발본부)"/>
    <s v="직원복리 증진(개발본부)"/>
    <s v="201-15"/>
    <s v="일반운영비"/>
    <s v="복리후생비"/>
    <s v="○ 피복비"/>
    <x v="1"/>
    <x v="2"/>
    <x v="2"/>
    <s v="X"/>
    <n v="4"/>
    <s v="○"/>
    <m/>
    <m/>
    <s v="대비"/>
    <n v="700000"/>
    <m/>
    <x v="3"/>
    <n v="462200"/>
    <n v="0.66028571428571425"/>
    <m/>
  </r>
  <r>
    <n v="3"/>
    <s v="도시개발본부"/>
    <s v="미래를 준비하는 개발사업 추진"/>
    <s v="직원만족 복리후생제도 운영(개발본부)"/>
    <s v="직원복리 증진(개발본부)"/>
    <s v="201-15"/>
    <s v="일반운영비"/>
    <s v="복리후생비"/>
    <s v="○ 무인경비 용역"/>
    <x v="0"/>
    <x v="3"/>
    <x v="3"/>
    <s v="X"/>
    <n v="9"/>
    <m/>
    <m/>
    <s v="○"/>
    <s v="대비"/>
    <n v="660000"/>
    <m/>
    <x v="4"/>
    <n v="660000"/>
    <n v="1"/>
    <m/>
  </r>
  <r>
    <n v="4"/>
    <s v="도시개발본부"/>
    <s v="미래를 준비하는 개발사업 추진"/>
    <s v="직원만족 복리후생제도 운영(개발본부)"/>
    <s v="직원복리 증진(개발본부)"/>
    <s v="201-12"/>
    <s v="일반운영비"/>
    <s v="교육훈련비"/>
    <s v="○ 전문기관 위탁교육"/>
    <x v="0"/>
    <x v="4"/>
    <x v="4"/>
    <s v="X"/>
    <n v="5"/>
    <s v="○"/>
    <m/>
    <m/>
    <s v="예방"/>
    <n v="5200000"/>
    <m/>
    <x v="5"/>
    <n v="5002730"/>
    <n v="0.96206346153846156"/>
    <m/>
  </r>
  <r>
    <n v="5"/>
    <s v="도시개발본부"/>
    <s v="미래를 준비하는 개발사업 추진"/>
    <s v="직원만족 복리후생제도 운영(개발본부)"/>
    <s v="직원복리 증진(개발본부)"/>
    <s v="201-13"/>
    <s v="일반운영비"/>
    <s v="임차료"/>
    <s v="○ 개발사업 현장차량(전기차) 임차료"/>
    <x v="0"/>
    <x v="1"/>
    <x v="1"/>
    <s v="X"/>
    <n v="9"/>
    <s v="○"/>
    <m/>
    <m/>
    <s v="대비"/>
    <n v="13200000"/>
    <m/>
    <x v="6"/>
    <n v="7595000"/>
    <n v="0.57537878787878793"/>
    <m/>
  </r>
  <r>
    <n v="6"/>
    <s v="도시개발본부"/>
    <s v="미래를 준비하는 개발사업 추진"/>
    <s v="직원만족 복리후생제도 운영(개발본부)"/>
    <s v="직원복리 증진(개발본부)"/>
    <s v="201-21"/>
    <s v="일반운영비"/>
    <s v="공공요금및제세"/>
    <s v="○ 현장차량(자기부담금)"/>
    <x v="0"/>
    <x v="0"/>
    <x v="0"/>
    <s v="X"/>
    <n v="9"/>
    <s v="○"/>
    <m/>
    <m/>
    <s v="복구"/>
    <n v="1000000"/>
    <m/>
    <x v="7"/>
    <n v="0"/>
    <n v="0"/>
    <m/>
  </r>
  <r>
    <n v="7"/>
    <s v="도시개발본부"/>
    <s v="미래를 준비하는 개발사업 추진"/>
    <s v="직원만족 복리후생제도 운영(개발본부)"/>
    <s v="직원복리 증진(개발본부)"/>
    <s v="201-22"/>
    <s v="일반운영비"/>
    <s v="차량선박비"/>
    <s v="○ 현장차량 수선유지비"/>
    <x v="1"/>
    <x v="5"/>
    <x v="5"/>
    <s v="X"/>
    <n v="1"/>
    <m/>
    <m/>
    <s v="○"/>
    <s v="대응"/>
    <n v="240000"/>
    <m/>
    <x v="8"/>
    <n v="49500"/>
    <n v="0.20624999999999999"/>
    <m/>
  </r>
  <r>
    <n v="8"/>
    <s v="도시개발본부"/>
    <s v="미래를 준비하는 개발사업 추진"/>
    <s v="직원만족 복리후생제도 운영(개발본부)"/>
    <s v="직원복리 증진(개발본부)"/>
    <s v="201-22"/>
    <s v="일반운영비"/>
    <s v="차량선박비"/>
    <s v="○ 현장 이동용 차량 유류비"/>
    <x v="1"/>
    <x v="5"/>
    <x v="5"/>
    <s v="X"/>
    <n v="1"/>
    <m/>
    <m/>
    <s v="○"/>
    <s v="대응"/>
    <n v="2400000"/>
    <m/>
    <x v="9"/>
    <n v="0"/>
    <n v="0"/>
    <m/>
  </r>
  <r>
    <n v="9"/>
    <s v="도시개발본부"/>
    <s v="미래를 준비하는 개발사업 추진(자본)"/>
    <s v="공공주택지구 조성사업(자본)(택지)"/>
    <s v="과천과천지구 조성사업(자본)(택지)"/>
    <s v="401-01"/>
    <s v="시설비및부대비"/>
    <s v="시설비"/>
    <s v="○ 석면건축물 안전관리 수수료"/>
    <x v="1"/>
    <x v="6"/>
    <x v="6"/>
    <s v="○"/>
    <n v="2"/>
    <m/>
    <s v="○"/>
    <m/>
    <s v="대응"/>
    <n v="2000000"/>
    <m/>
    <x v="10"/>
    <n v="300000"/>
    <n v="0.15"/>
    <m/>
  </r>
  <r>
    <n v="10"/>
    <s v="도시개발본부"/>
    <s v="미래를 준비하는 개발사업 추진(자본)"/>
    <s v="공공주택지구 조성사업(자본)(택지)"/>
    <s v="과천과천지구 조성사업(자본)(택지)"/>
    <s v="401-03"/>
    <s v="시설비및부대비"/>
    <s v="시설부대비"/>
    <s v="○ 안전펜스 임차"/>
    <x v="1"/>
    <x v="2"/>
    <x v="2"/>
    <s v="X"/>
    <n v="2"/>
    <m/>
    <s v="○"/>
    <m/>
    <s v="대비"/>
    <n v="50400000"/>
    <m/>
    <x v="11"/>
    <n v="35484000"/>
    <n v="0.70404761904761903"/>
    <m/>
  </r>
  <r>
    <n v="11"/>
    <s v="도시개발본부"/>
    <s v="미래를 준비하는 개발사업 추진(자본)"/>
    <s v="공공주택지구 조성사업(자본)(택지)"/>
    <s v="과천과천지구 조성사업(자본)(택지)"/>
    <s v="401-03"/>
    <s v="시설비및부대비"/>
    <s v="시설부대비"/>
    <s v="○ 보상차량(전기차) 임차료"/>
    <x v="0"/>
    <x v="1"/>
    <x v="1"/>
    <s v="X"/>
    <n v="9"/>
    <s v="○"/>
    <m/>
    <m/>
    <s v="대비"/>
    <n v="11772000"/>
    <m/>
    <x v="12"/>
    <n v="11772000"/>
    <n v="1"/>
    <m/>
  </r>
  <r>
    <n v="12"/>
    <s v="도시개발본부"/>
    <s v="미래를 준비하는 개발사업 추진(자본)"/>
    <s v="공공주택지구 조성사업(자본)(택지)"/>
    <s v="과천과천지구 조성사업(자본)(택지)"/>
    <s v="401-03"/>
    <s v="시설비및부대비"/>
    <s v="시설부대비"/>
    <s v="○ 보상차량 수선유지비"/>
    <x v="1"/>
    <x v="5"/>
    <x v="5"/>
    <s v="X"/>
    <n v="9"/>
    <m/>
    <m/>
    <s v="○"/>
    <s v="대응"/>
    <n v="240000"/>
    <m/>
    <x v="8"/>
    <n v="53000"/>
    <n v="0.22083333333333333"/>
    <m/>
  </r>
  <r>
    <n v="13"/>
    <s v="도시개발본부"/>
    <s v="행정·운영활동(개발본부)"/>
    <s v="직원만족 복리후생제도 운영(개발본부)"/>
    <s v="직원복리 증진(개발본부)"/>
    <s v="201-01"/>
    <s v="일반운영비"/>
    <s v="사무관리비"/>
    <s v="○ 안전용품"/>
    <x v="1"/>
    <x v="2"/>
    <x v="2"/>
    <s v="X"/>
    <n v="4"/>
    <s v="○"/>
    <m/>
    <m/>
    <s v="대비"/>
    <n v="2200000"/>
    <m/>
    <x v="13"/>
    <n v="2199400"/>
    <n v="0.99972727272727269"/>
    <m/>
  </r>
  <r>
    <n v="14"/>
    <s v="도시개발본부"/>
    <s v="행정·운영활동(개발본부)"/>
    <s v="직원만족 복리후생제도 운영(개발본부)"/>
    <s v="직원복리 증진(개발본부)"/>
    <s v="201-01"/>
    <s v="일반운영비"/>
    <s v="사무관리비"/>
    <s v="○ 피복비"/>
    <x v="1"/>
    <x v="2"/>
    <x v="2"/>
    <s v="X"/>
    <n v="4"/>
    <s v="○"/>
    <m/>
    <m/>
    <s v="대비"/>
    <n v="2200000"/>
    <m/>
    <x v="13"/>
    <n v="2104440"/>
    <n v="0.95656363636363639"/>
    <m/>
  </r>
  <r>
    <n v="15"/>
    <s v="도시개발본부"/>
    <s v="행정·운영활동(개발본부)"/>
    <s v="직원만족 복리후생제도 운영(개발본부)"/>
    <s v="직원복리 증진(개발본부)"/>
    <s v="201-21"/>
    <s v="일반운영비"/>
    <s v="공공요금및제세"/>
    <s v="○ 기술인협회 연회비"/>
    <x v="0"/>
    <x v="1"/>
    <x v="1"/>
    <s v="X"/>
    <n v="9"/>
    <m/>
    <s v="○"/>
    <m/>
    <s v="예방"/>
    <n v="225000"/>
    <m/>
    <x v="14"/>
    <n v="110000"/>
    <n v="0.48888888888888887"/>
    <m/>
  </r>
  <r>
    <n v="16"/>
    <s v="도시개발본부"/>
    <s v="행정·운영활동(개발본부)"/>
    <s v="직원만족 복리후생제도 운영(개발본부)"/>
    <s v="직원복리 증진(개발본부)"/>
    <s v="201-21"/>
    <s v="일반운영비"/>
    <s v="공공요금및제세"/>
    <s v="○ 한국전기기술인협회 연회비(신설)"/>
    <x v="0"/>
    <x v="1"/>
    <x v="1"/>
    <s v="X"/>
    <n v="9"/>
    <m/>
    <s v="○"/>
    <m/>
    <s v="예방"/>
    <n v="500000"/>
    <m/>
    <x v="15"/>
    <n v="210000"/>
    <n v="0.42"/>
    <m/>
  </r>
  <r>
    <n v="17"/>
    <s v="도시개발본부"/>
    <s v="행정·운영활동(개발본부)"/>
    <s v="공통경비(개발본부)"/>
    <s v="공통경비(도시개발)"/>
    <s v="201-01"/>
    <s v="일반운영비"/>
    <s v="사무관리비"/>
    <s v="○ 물가정보 등 구독료(신설)"/>
    <x v="0"/>
    <x v="1"/>
    <x v="1"/>
    <s v="X"/>
    <n v="9"/>
    <m/>
    <s v="○"/>
    <m/>
    <s v="예방"/>
    <n v="560000"/>
    <m/>
    <x v="16"/>
    <n v="350000"/>
    <n v="0.625"/>
    <m/>
  </r>
  <r>
    <n v="18"/>
    <s v="도시개발본부"/>
    <s v="행정·운영활동(개발본부)"/>
    <s v="공통경비(개발본부)"/>
    <s v="공통경비(도시개발)"/>
    <s v="201-12"/>
    <s v="일반운영비"/>
    <s v="교육훈련비"/>
    <s v="○ 전문기관 위탁교육"/>
    <x v="0"/>
    <x v="4"/>
    <x v="4"/>
    <s v="X"/>
    <n v="5"/>
    <s v="○"/>
    <m/>
    <m/>
    <s v="예방"/>
    <n v="4400000"/>
    <m/>
    <x v="17"/>
    <n v="4087000"/>
    <n v="0.92886363636363634"/>
    <m/>
  </r>
  <r>
    <n v="19"/>
    <s v="도시개발본부"/>
    <s v="행정·운영활동(개발본부)"/>
    <s v="공통경비(개발본부)"/>
    <s v="공통경비(도시개발)"/>
    <s v="201-12"/>
    <s v="일반운영비"/>
    <s v="교육훈련비"/>
    <s v="○ 전기기술인협회교육(신설)"/>
    <x v="0"/>
    <x v="4"/>
    <x v="4"/>
    <s v="X"/>
    <n v="5"/>
    <m/>
    <s v="○"/>
    <m/>
    <s v="예방"/>
    <n v="240000"/>
    <m/>
    <x v="8"/>
    <n v="210000"/>
    <n v="0.875"/>
    <m/>
  </r>
  <r>
    <n v="20"/>
    <s v="도시개발본부"/>
    <s v="행정·운영활동(개발본부)"/>
    <s v="공통경비(개발본부)"/>
    <s v="공통경비(도시개발)"/>
    <s v="201-13"/>
    <s v="일반운영비"/>
    <s v="임차료"/>
    <s v="○ 개발사업 현장차량 임차료"/>
    <x v="0"/>
    <x v="1"/>
    <x v="1"/>
    <s v="X"/>
    <n v="9"/>
    <s v="○"/>
    <m/>
    <m/>
    <s v="대비"/>
    <n v="13200000"/>
    <n v="-900000"/>
    <x v="18"/>
    <n v="11273364"/>
    <n v="0.91653365853658542"/>
    <m/>
  </r>
  <r>
    <n v="21"/>
    <s v="도시개발본부"/>
    <s v="행정·운영활동(개발본부)"/>
    <s v="공통경비(개발본부)"/>
    <s v="공통경비(도시개발)"/>
    <s v="201-21"/>
    <s v="일반운영비"/>
    <s v="공공요금및제세"/>
    <s v="○ 현장차량(자기부담금)"/>
    <x v="0"/>
    <x v="0"/>
    <x v="0"/>
    <s v="X"/>
    <n v="9"/>
    <s v="○"/>
    <m/>
    <m/>
    <s v="복구"/>
    <n v="1000000"/>
    <m/>
    <x v="7"/>
    <n v="400000"/>
    <n v="0.4"/>
    <m/>
  </r>
  <r>
    <n v="22"/>
    <s v="도시개발본부"/>
    <s v="행정·운영활동(개발본부)"/>
    <s v="공통경비(개발본부)"/>
    <s v="공통경비(도시개발)"/>
    <s v="201-22"/>
    <s v="일반운영비"/>
    <s v="차량선박비"/>
    <s v="○ 현장차량 수선유지비"/>
    <x v="1"/>
    <x v="5"/>
    <x v="5"/>
    <s v="X"/>
    <n v="1"/>
    <m/>
    <m/>
    <s v="○"/>
    <s v="대응"/>
    <n v="240000"/>
    <m/>
    <x v="8"/>
    <n v="120000"/>
    <n v="0.5"/>
    <m/>
  </r>
  <r>
    <n v="23"/>
    <s v="도시개발본부"/>
    <s v="행정·운영활동(개발본부)"/>
    <s v="공통경비(개발본부)"/>
    <s v="공통경비(도시개발)"/>
    <s v="201-22"/>
    <s v="일반운영비"/>
    <s v="차량선박비"/>
    <s v="○ 현장 이동용 차량 유류비"/>
    <x v="1"/>
    <x v="5"/>
    <x v="5"/>
    <s v="X"/>
    <n v="1"/>
    <m/>
    <m/>
    <s v="○"/>
    <s v="대응"/>
    <n v="1620000"/>
    <m/>
    <x v="19"/>
    <n v="662400"/>
    <n v="0.40888888888888891"/>
    <m/>
  </r>
  <r>
    <n v="24"/>
    <s v="도시개발본부"/>
    <s v="행정·운영활동(개발본부)"/>
    <s v="공통경비(개발본부)"/>
    <s v="공통경비(미래전략)"/>
    <s v="201-12"/>
    <s v="일반운영비"/>
    <s v="교육훈련비"/>
    <s v="○ 전문기관 위탁교육"/>
    <x v="0"/>
    <x v="4"/>
    <x v="4"/>
    <s v="X"/>
    <n v="5"/>
    <s v="○"/>
    <m/>
    <m/>
    <s v="예방"/>
    <n v="1600000"/>
    <m/>
    <x v="20"/>
    <n v="1440000"/>
    <n v="0.9"/>
    <m/>
  </r>
  <r>
    <n v="-2"/>
    <s v="안전감사단"/>
    <s v="행정·운영활동"/>
    <s v="공정사회 구현을 위한 인권, 윤리, 감사"/>
    <s v="내부통제시스템 강화를 위한 감사"/>
    <s v="201-13"/>
    <s v="일반운영비"/>
    <s v="임차료"/>
    <s v="○ 자체감사, 안전보건등 회의실 대관"/>
    <x v="0"/>
    <x v="1"/>
    <x v="1"/>
    <s v="X"/>
    <s v="9"/>
    <s v="○"/>
    <m/>
    <m/>
    <s v="대비"/>
    <n v="400000"/>
    <m/>
    <x v="21"/>
    <n v="0"/>
    <n v="0"/>
    <m/>
  </r>
  <r>
    <n v="-1"/>
    <s v="안전감사단"/>
    <s v="행정·운영활동"/>
    <s v="중대산업재해 예방을 위한 근로자 안전, 보건 활동"/>
    <s v="산업재해 예방"/>
    <s v="201-11"/>
    <s v="일반운영비"/>
    <s v="지급수수료"/>
    <s v="○ 작업환경측정 용역"/>
    <x v="1"/>
    <x v="2"/>
    <x v="2"/>
    <s v="X"/>
    <s v="1"/>
    <s v="○"/>
    <m/>
    <m/>
    <s v="예방"/>
    <n v="8000000"/>
    <m/>
    <x v="22"/>
    <n v="7000000"/>
    <n v="0.875"/>
    <m/>
  </r>
  <r>
    <n v="0"/>
    <s v="안전감사단"/>
    <s v="행정·운영활동"/>
    <s v="중대산업재해 예방을 위한 근로자 안전, 보건 활동"/>
    <s v="산업재해 예방"/>
    <s v="201-11"/>
    <s v="일반운영비"/>
    <s v="지급수수료"/>
    <s v="○ 산업보건의 보건관리위탁 용역"/>
    <x v="1"/>
    <x v="2"/>
    <x v="2"/>
    <s v="X"/>
    <s v="1"/>
    <s v="○"/>
    <m/>
    <m/>
    <s v="예방"/>
    <n v="28762000"/>
    <m/>
    <x v="23"/>
    <n v="18887260"/>
    <n v="0.65667408386064952"/>
    <m/>
  </r>
  <r>
    <n v="1"/>
    <s v="안전감사단"/>
    <s v="행정·운영활동"/>
    <s v="중대산업재해 예방을 위한 근로자 안전, 보건 활동"/>
    <s v="산업재해 예방"/>
    <s v="201-11"/>
    <s v="일반운영비"/>
    <s v="지급수수료"/>
    <s v="○ 중대재해예방 안전보건경영시스템 연장심사"/>
    <x v="1"/>
    <x v="2"/>
    <x v="2"/>
    <s v="X"/>
    <s v="3"/>
    <s v="○"/>
    <m/>
    <m/>
    <s v="예방"/>
    <n v="3000000"/>
    <m/>
    <x v="24"/>
    <n v="2830000"/>
    <n v="0.94333333333333336"/>
    <m/>
  </r>
  <r>
    <n v="2"/>
    <s v="안전감사단"/>
    <s v="행정·운영활동"/>
    <s v="중대산업재해 예방을 위한 근로자 안전, 보건 활동"/>
    <s v="산업재해 예방"/>
    <s v="201-11"/>
    <s v="일반운영비"/>
    <s v="지급수수료"/>
    <s v="○ 유해요인 관리 용역(신설)"/>
    <x v="1"/>
    <x v="2"/>
    <x v="2"/>
    <s v="X"/>
    <s v="1"/>
    <s v="○"/>
    <m/>
    <m/>
    <s v="예방"/>
    <n v="2200000"/>
    <m/>
    <x v="13"/>
    <n v="0"/>
    <n v="0"/>
    <m/>
  </r>
  <r>
    <n v="3"/>
    <s v="안전감사단"/>
    <s v="행정·운영활동"/>
    <s v="중대산업재해 예방을 위한 근로자 안전, 보건 활동"/>
    <s v="산업재해 예방"/>
    <s v="201-14"/>
    <s v="일반운영비"/>
    <s v="회의비"/>
    <s v="○ 안전보건 회의비"/>
    <x v="1"/>
    <x v="2"/>
    <x v="2"/>
    <s v="X"/>
    <s v="9"/>
    <s v="○"/>
    <m/>
    <m/>
    <s v="대비"/>
    <n v="320000"/>
    <m/>
    <x v="25"/>
    <n v="490900"/>
    <n v="1.5340625000000001"/>
    <m/>
  </r>
  <r>
    <n v="4"/>
    <s v="안전감사단"/>
    <s v="행정·운영활동"/>
    <s v="중대산업재해 예방을 위한 근로자 안전, 보건 활동"/>
    <s v="산업재해 예방"/>
    <s v="201-15"/>
    <s v="일반운영비"/>
    <s v="복리후생비"/>
    <s v="○ 기술직 작업복(안전,보건,간호사등)"/>
    <x v="1"/>
    <x v="2"/>
    <x v="2"/>
    <s v="X"/>
    <s v="4"/>
    <s v="○"/>
    <m/>
    <m/>
    <s v="대비"/>
    <n v="400000"/>
    <m/>
    <x v="21"/>
    <n v="0"/>
    <n v="0"/>
    <m/>
  </r>
  <r>
    <n v="5"/>
    <s v="안전감사단"/>
    <s v="행정·운영활동"/>
    <s v="중대산업재해 예방을 위한 근로자 안전, 보건 활동"/>
    <s v="산업재해 예방"/>
    <s v="201-15"/>
    <s v="일반운영비"/>
    <s v="복리후생비"/>
    <s v="○ 안전장비"/>
    <x v="1"/>
    <x v="2"/>
    <x v="2"/>
    <s v="X"/>
    <s v="4"/>
    <s v="○"/>
    <m/>
    <m/>
    <s v="대비"/>
    <n v="540000"/>
    <m/>
    <x v="26"/>
    <n v="467800"/>
    <n v="0.86629629629629634"/>
    <m/>
  </r>
  <r>
    <n v="6"/>
    <s v="안전감사단"/>
    <s v="행정·운영활동"/>
    <s v="중대산업재해 예방을 위한 근로자 안전, 보건 활동"/>
    <s v="안전교육"/>
    <s v="201-01"/>
    <s v="일반운영비"/>
    <s v="사무관리비"/>
    <s v="○ 안전보건 책자 제작"/>
    <x v="1"/>
    <x v="2"/>
    <x v="2"/>
    <s v="X"/>
    <s v="5"/>
    <s v="○"/>
    <m/>
    <m/>
    <s v="대비"/>
    <n v="2800000"/>
    <m/>
    <x v="27"/>
    <n v="2723490"/>
    <n v="0.97267499999999996"/>
    <m/>
  </r>
  <r>
    <n v="7"/>
    <s v="안전감사단"/>
    <s v="행정·운영활동"/>
    <s v="중대산업재해 예방을 위한 근로자 안전, 보건 활동"/>
    <s v="안전교육"/>
    <s v="201-12"/>
    <s v="일반운영비"/>
    <s v="교육훈련비"/>
    <s v="○ 안전보건 분야"/>
    <x v="0"/>
    <x v="4"/>
    <x v="4"/>
    <s v="X"/>
    <n v="5"/>
    <s v="○"/>
    <m/>
    <m/>
    <s v="예방"/>
    <n v="18108000"/>
    <m/>
    <x v="28"/>
    <n v="17272560"/>
    <n v="0.95386348575215374"/>
    <m/>
  </r>
  <r>
    <n v="8"/>
    <s v="안전감사단"/>
    <s v="행정·운영활동"/>
    <s v="중대산업재해 예방을 위한 근로자 안전, 보건 활동"/>
    <s v="건강한 직장 환경 조성"/>
    <s v="201-01"/>
    <s v="일반운영비"/>
    <s v="사무관리비"/>
    <s v="○ 자동심장충격기 소모품 구입"/>
    <x v="0"/>
    <x v="7"/>
    <x v="7"/>
    <s v="X"/>
    <s v="4"/>
    <s v="○"/>
    <m/>
    <m/>
    <s v="대비"/>
    <n v="2300000"/>
    <m/>
    <x v="29"/>
    <s v="0"/>
    <n v="0"/>
    <m/>
  </r>
  <r>
    <n v="9"/>
    <s v="안전감사단"/>
    <s v="행정·운영활동"/>
    <s v="중대산업재해 예방을 위한 근로자 안전, 보건 활동"/>
    <s v="건강한 직장 환경 조성"/>
    <s v="201-01"/>
    <s v="일반운영비"/>
    <s v="사무관리비"/>
    <s v="○ 건강관리실 의약품 구입"/>
    <x v="0"/>
    <x v="8"/>
    <x v="7"/>
    <s v="X"/>
    <s v="4"/>
    <s v="○"/>
    <m/>
    <m/>
    <s v="대비"/>
    <n v="3000000"/>
    <m/>
    <x v="24"/>
    <n v="2960070"/>
    <n v="0.98668999999999996"/>
    <m/>
  </r>
  <r>
    <n v="10"/>
    <s v="안전감사단"/>
    <s v="행정·운영활동"/>
    <s v="중대산업재해 예방을 위한 근로자 안전, 보건 활동"/>
    <s v="건강한 직장 환경 조성"/>
    <s v="201-01"/>
    <s v="일반운영비"/>
    <s v="사무관리비"/>
    <s v="○ 계절성 질환 응급용품 구입(신설)"/>
    <x v="2"/>
    <x v="9"/>
    <x v="8"/>
    <s v="X"/>
    <s v="4"/>
    <s v="○"/>
    <m/>
    <m/>
    <s v="대비"/>
    <n v="1500000"/>
    <m/>
    <x v="30"/>
    <n v="1422000"/>
    <n v="0.94799999999999995"/>
    <m/>
  </r>
  <r>
    <n v="11"/>
    <s v="안전감사단"/>
    <s v="행정·운영활동"/>
    <s v="공통경비"/>
    <s v="공통경비(안전감사)"/>
    <s v="201-01"/>
    <s v="일반운영비"/>
    <s v="사무관리비"/>
    <s v="○ 배너, 현수막 등 제작"/>
    <x v="0"/>
    <x v="10"/>
    <x v="4"/>
    <s v="X"/>
    <s v="5"/>
    <s v="○"/>
    <m/>
    <m/>
    <s v="예방"/>
    <n v="600000"/>
    <m/>
    <x v="31"/>
    <n v="264000"/>
    <n v="0.44"/>
    <m/>
  </r>
  <r>
    <n v="12"/>
    <s v="안전감사단"/>
    <s v="행정·운영활동"/>
    <s v="공통경비"/>
    <s v="공통경비(안전감사)"/>
    <s v="201-13"/>
    <s v="일반운영비"/>
    <s v="임차료"/>
    <s v="○ 비대면 생체인식 키오스크 임차료(신설)"/>
    <x v="0"/>
    <x v="11"/>
    <x v="1"/>
    <s v="X"/>
    <s v="1"/>
    <s v="○"/>
    <m/>
    <m/>
    <s v="예방"/>
    <n v="4800000"/>
    <m/>
    <x v="32"/>
    <n v="4488000"/>
    <n v="0.93500000000000005"/>
    <m/>
  </r>
  <r>
    <n v="13"/>
    <s v="안전감사단"/>
    <s v="행정·운영활동"/>
    <s v="공통경비"/>
    <s v="공통경비(안전감사)"/>
    <s v="303-01"/>
    <s v="포상금"/>
    <s v="포상금"/>
    <s v="○ 우수 캠페인에 따른 포상"/>
    <x v="0"/>
    <x v="10"/>
    <x v="4"/>
    <s v="X"/>
    <s v="9"/>
    <s v="○"/>
    <m/>
    <m/>
    <s v="예방"/>
    <n v="600000"/>
    <m/>
    <x v="31"/>
    <n v="582000"/>
    <n v="0.97"/>
    <m/>
  </r>
  <r>
    <n v="14"/>
    <s v="안전감사단"/>
    <s v="행정·운영활동(자본)"/>
    <s v="업무효율화와 일하고 싶은 근무환경 조성(자본)"/>
    <s v="안전감사 자산 취득(공기구비품)"/>
    <s v="405-01"/>
    <s v="자산취득비"/>
    <s v="자산및물품취득비"/>
    <s v="○ 의료용 소독기 구입(대체)"/>
    <x v="0"/>
    <x v="8"/>
    <x v="7"/>
    <s v="X"/>
    <s v="4"/>
    <s v="○"/>
    <m/>
    <m/>
    <s v="대비"/>
    <n v="1200000"/>
    <m/>
    <x v="33"/>
    <n v="1200000"/>
    <n v="1"/>
    <m/>
  </r>
  <r>
    <n v="-3"/>
    <s v="경영기획처"/>
    <s v="행정·운영활동"/>
    <s v="직원만족 복리후생제도 운영"/>
    <s v="직원복리 증진"/>
    <s v="201-15"/>
    <s v="일반운영비"/>
    <s v="복리후생비"/>
    <s v="○ 직원재해보상 단체보험"/>
    <x v="0"/>
    <x v="0"/>
    <x v="0"/>
    <s v="X"/>
    <n v="9"/>
    <s v="○"/>
    <m/>
    <m/>
    <s v="복구"/>
    <n v="128000000"/>
    <m/>
    <x v="34"/>
    <n v="131739200"/>
    <n v="1.0292125000000001"/>
    <m/>
  </r>
  <r>
    <n v="-3"/>
    <s v="경영기획처"/>
    <s v="행정·운영활동"/>
    <s v="직원만족 복리후생제도 운영"/>
    <s v="직원복리 증진"/>
    <s v="201-15"/>
    <s v="일반운영비"/>
    <s v="복리후생비"/>
    <s v="○ 건강검진"/>
    <x v="0"/>
    <x v="1"/>
    <x v="1"/>
    <s v="X"/>
    <n v="9"/>
    <s v="○"/>
    <m/>
    <m/>
    <s v="예방"/>
    <n v="75450000"/>
    <m/>
    <x v="35"/>
    <n v="66812200"/>
    <n v="0.88551623591782636"/>
    <m/>
  </r>
  <r>
    <n v="-2"/>
    <s v="경영기획처"/>
    <s v="행정·운영활동"/>
    <s v="함께 성장하는 조직문화혁신"/>
    <s v="위원회 운영"/>
    <s v="201-01"/>
    <s v="일반운영비"/>
    <s v="사무관리비"/>
    <s v="○ 리스크관리위원회"/>
    <x v="0"/>
    <x v="3"/>
    <x v="3"/>
    <s v="X"/>
    <n v="9"/>
    <s v="○"/>
    <m/>
    <m/>
    <s v="대비"/>
    <n v="2400000"/>
    <m/>
    <x v="9"/>
    <n v="1000000"/>
    <n v="0.41666666666666669"/>
    <m/>
  </r>
  <r>
    <n v="-1"/>
    <s v="경영기획처"/>
    <s v="행정·운영활동"/>
    <s v="함께 성장하는 조직문화혁신"/>
    <s v="위원회 운영"/>
    <s v="201-14"/>
    <s v="일반운영비"/>
    <s v="회의비"/>
    <s v="○ 리스크관리위원회"/>
    <x v="0"/>
    <x v="3"/>
    <x v="3"/>
    <s v="X"/>
    <n v="9"/>
    <s v="○"/>
    <m/>
    <m/>
    <s v="대비"/>
    <n v="400000"/>
    <m/>
    <x v="21"/>
    <n v="288000"/>
    <n v="0.72"/>
    <m/>
  </r>
  <r>
    <n v="0"/>
    <s v="경영기획처"/>
    <s v="행정·운영활동"/>
    <s v="함께 성장하는 조직문화혁신"/>
    <s v="교육 활성화"/>
    <s v="201-12"/>
    <s v="일반운영비"/>
    <s v="교육훈련비"/>
    <s v="○ 전문 교육 및 계층별 전문위탁교육"/>
    <x v="0"/>
    <x v="4"/>
    <x v="4"/>
    <s v="X"/>
    <n v="5"/>
    <s v="○"/>
    <m/>
    <m/>
    <s v="예방"/>
    <n v="44000000"/>
    <m/>
    <x v="36"/>
    <n v="37026380"/>
    <n v="0.84150863636363638"/>
    <m/>
  </r>
  <r>
    <n v="1"/>
    <s v="경영기획처"/>
    <s v="행정·운영활동"/>
    <s v="함께 성장하는 조직문화혁신"/>
    <s v="교육 활성화"/>
    <s v="201-12"/>
    <s v="일반운영비"/>
    <s v="교육훈련비"/>
    <s v="○ 신규직원 멘토링"/>
    <x v="0"/>
    <x v="4"/>
    <x v="4"/>
    <s v="X"/>
    <n v="5"/>
    <s v="○"/>
    <m/>
    <m/>
    <s v="예방"/>
    <n v="3200000"/>
    <m/>
    <x v="37"/>
    <n v="3028450"/>
    <n v="0.94639062500000004"/>
    <m/>
  </r>
  <r>
    <n v="2"/>
    <s v="경영기획처"/>
    <s v="행정·운영활동"/>
    <s v="함께 성장하는 조직문화혁신"/>
    <s v="교육 활성화"/>
    <s v="201-12"/>
    <s v="일반운영비"/>
    <s v="교육훈련비"/>
    <s v="○ 직원 능력개발 지원비"/>
    <x v="0"/>
    <x v="4"/>
    <x v="4"/>
    <s v="X"/>
    <n v="5"/>
    <s v="○"/>
    <m/>
    <m/>
    <s v="예방"/>
    <n v="6000000"/>
    <m/>
    <x v="38"/>
    <n v="3910000"/>
    <n v="0.65166666666666662"/>
    <m/>
  </r>
  <r>
    <n v="3"/>
    <s v="경영기획처"/>
    <s v="행정·운영활동"/>
    <s v="함께 성장하는 조직문화혁신"/>
    <s v="교육 활성화"/>
    <s v="201-13"/>
    <s v="일반운영비"/>
    <s v="임차료"/>
    <s v="○ 집합교육장 대관료"/>
    <x v="0"/>
    <x v="4"/>
    <x v="4"/>
    <s v="X"/>
    <n v="5"/>
    <s v="○"/>
    <m/>
    <m/>
    <s v="대비"/>
    <n v="1980000"/>
    <m/>
    <x v="39"/>
    <n v="570900"/>
    <n v="0.28833333333333333"/>
    <m/>
  </r>
  <r>
    <n v="4"/>
    <s v="경영기획처"/>
    <s v="행정·운영활동"/>
    <s v="함께 성장하는 조직문화혁신"/>
    <s v="관용차량 운영 관리"/>
    <s v="201-21"/>
    <s v="일반운영비"/>
    <s v="공공요금및제세"/>
    <s v="○ 보험료"/>
    <x v="0"/>
    <x v="0"/>
    <x v="0"/>
    <s v="X"/>
    <n v="9"/>
    <m/>
    <m/>
    <s v="○"/>
    <s v="복구"/>
    <n v="1500000"/>
    <m/>
    <x v="30"/>
    <n v="635540"/>
    <n v="0.42369333333333331"/>
    <m/>
  </r>
  <r>
    <n v="5"/>
    <s v="경영기획처"/>
    <s v="행정·운영활동"/>
    <s v="함께 성장하는 조직문화혁신"/>
    <s v="관용차량 운영 관리"/>
    <s v="201-21"/>
    <s v="일반운영비"/>
    <s v="공공요금및제세"/>
    <s v="○ 자동차세"/>
    <x v="0"/>
    <x v="11"/>
    <x v="1"/>
    <s v="X"/>
    <s v="9"/>
    <m/>
    <m/>
    <s v="○"/>
    <s v="대비"/>
    <n v="140000"/>
    <m/>
    <x v="40"/>
    <n v="124040"/>
    <n v="0.88600000000000001"/>
    <m/>
  </r>
  <r>
    <n v="6"/>
    <s v="경영기획처"/>
    <s v="행정·운영활동"/>
    <s v="함께 성장하는 조직문화혁신"/>
    <s v="관용차량 운영 관리"/>
    <s v="201-22"/>
    <s v="일반운영비"/>
    <s v="차량선박비"/>
    <s v="○ 유류비 및 수리비"/>
    <x v="1"/>
    <x v="5"/>
    <x v="5"/>
    <s v="X"/>
    <s v="1"/>
    <m/>
    <m/>
    <s v="○"/>
    <s v="대응"/>
    <n v="2000000"/>
    <m/>
    <x v="10"/>
    <n v="202740"/>
    <n v="0.10137"/>
    <m/>
  </r>
  <r>
    <n v="7"/>
    <s v="경영기획처"/>
    <s v="행정·운영활동"/>
    <s v="함께 성장하는 조직문화혁신"/>
    <s v="효율적 인적자원 관리"/>
    <s v="303-01"/>
    <s v="포상금"/>
    <s v="포상금"/>
    <s v="○ 우수제안 및 업무성과 우수자 포상"/>
    <x v="0"/>
    <x v="10"/>
    <x v="4"/>
    <s v="X"/>
    <s v="9"/>
    <s v="○"/>
    <m/>
    <m/>
    <s v="예방"/>
    <n v="1500000"/>
    <m/>
    <x v="30"/>
    <n v="2000000"/>
    <n v="1.3333333333333333"/>
    <m/>
  </r>
  <r>
    <n v="8"/>
    <s v="경영기획처"/>
    <s v="행정·운영활동"/>
    <s v="함께 성장하는 조직문화혁신"/>
    <s v="효율적 인적자원 관리"/>
    <s v="303-01"/>
    <s v="포상금"/>
    <s v="포상금"/>
    <s v="○ 제안실행에 따른 포상"/>
    <x v="0"/>
    <x v="10"/>
    <x v="4"/>
    <s v="X"/>
    <s v="9"/>
    <s v="○"/>
    <m/>
    <m/>
    <s v="예방"/>
    <n v="500000"/>
    <m/>
    <x v="15"/>
    <n v="0"/>
    <n v="0"/>
    <m/>
  </r>
  <r>
    <n v="9"/>
    <s v="경영기획처"/>
    <s v="행정·운영활동"/>
    <s v="함께 성장하는 조직문화혁신"/>
    <s v="효율적 인적자원 관리"/>
    <s v="303-01"/>
    <s v="포상금"/>
    <s v="포상금"/>
    <s v="○ 혁신성과 포상"/>
    <x v="0"/>
    <x v="10"/>
    <x v="4"/>
    <s v="X"/>
    <s v="9"/>
    <s v="○"/>
    <m/>
    <m/>
    <s v="예방"/>
    <n v="2000000"/>
    <m/>
    <x v="10"/>
    <n v="2000000"/>
    <n v="1"/>
    <m/>
  </r>
  <r>
    <n v="10"/>
    <s v="경영기획처"/>
    <s v="행정·운영활동"/>
    <s v="공통경비"/>
    <s v="공통경비(경영기획)"/>
    <s v="201-13"/>
    <s v="일반운영비"/>
    <s v="임차료"/>
    <s v="○ 물품관리 프로그램 임차료"/>
    <x v="0"/>
    <x v="11"/>
    <x v="1"/>
    <s v="X"/>
    <s v="9"/>
    <s v="○"/>
    <m/>
    <m/>
    <s v="대비"/>
    <n v="4200000"/>
    <m/>
    <x v="41"/>
    <n v="3150000"/>
    <n v="0.75"/>
    <m/>
  </r>
  <r>
    <n v="11"/>
    <s v="경영기획처"/>
    <s v="행정·운영활동"/>
    <s v="공통경비"/>
    <s v="공통경비(경영기획)"/>
    <s v="201-13"/>
    <s v="일반운영비"/>
    <s v="임차료"/>
    <s v="○ 세미나실 사용 대관료"/>
    <x v="0"/>
    <x v="11"/>
    <x v="1"/>
    <s v="X"/>
    <s v="9"/>
    <s v="○"/>
    <m/>
    <m/>
    <s v="대비"/>
    <n v="1540000"/>
    <m/>
    <x v="42"/>
    <n v="1387870"/>
    <n v="0.90121428571428575"/>
    <m/>
  </r>
  <r>
    <n v="12"/>
    <s v="경영기획처"/>
    <s v="행정·운영활동"/>
    <s v="공통경비"/>
    <s v="공통경비(경영기획)"/>
    <s v="201-13"/>
    <s v="일반운영비"/>
    <s v="임차료"/>
    <s v="○ 업무용차량 임차료"/>
    <x v="0"/>
    <x v="11"/>
    <x v="1"/>
    <s v="X"/>
    <s v="9"/>
    <s v="○"/>
    <m/>
    <m/>
    <s v="대비"/>
    <n v="10800000"/>
    <m/>
    <x v="43"/>
    <n v="7290000"/>
    <n v="0.67500000000000004"/>
    <m/>
  </r>
  <r>
    <n v="13"/>
    <s v="경영기획처"/>
    <s v="행정·운영활동"/>
    <s v="공통경비"/>
    <s v="공통경비(경영기획)"/>
    <s v="201-21"/>
    <s v="일반운영비"/>
    <s v="공공요금및제세"/>
    <s v="○ 영조물 배상보험"/>
    <x v="0"/>
    <x v="0"/>
    <x v="0"/>
    <s v="X"/>
    <n v="9"/>
    <s v="○"/>
    <m/>
    <m/>
    <s v="복구"/>
    <n v="26736000"/>
    <m/>
    <x v="44"/>
    <n v="19175800"/>
    <n v="0.71722770795930579"/>
    <m/>
  </r>
  <r>
    <n v="-5"/>
    <s v="시설관리처"/>
    <s v="주차 및 특별교통수단 대행사업"/>
    <s v="수요자 중심의 부설주차시설 운영"/>
    <s v="부설주차장 운영"/>
    <s v="201-15"/>
    <s v="일반운영비"/>
    <s v="복리후생비"/>
    <s v="○ 부설주차 현장근무자 근무복 및 안전용품"/>
    <x v="1"/>
    <x v="2"/>
    <x v="2"/>
    <s v="X"/>
    <n v="4"/>
    <s v="○"/>
    <m/>
    <m/>
    <s v="예방"/>
    <n v="750000"/>
    <m/>
    <x v="45"/>
    <s v="665300"/>
    <n v="0.88706666666666667"/>
    <m/>
  </r>
  <r>
    <n v="-4"/>
    <s v="시설관리처"/>
    <s v="주차 및 특별교통수단 대행사업"/>
    <s v="수요자 중심의 부설주차시설 운영"/>
    <s v="부설주차장 운영"/>
    <s v="214-05"/>
    <s v="수선유지교체비"/>
    <s v="수선유지비"/>
    <s v="○ 부설주차장 안전시설물 유지관리"/>
    <x v="1"/>
    <x v="12"/>
    <x v="6"/>
    <s v="X"/>
    <s v="1"/>
    <m/>
    <s v="○"/>
    <m/>
    <s v="대응"/>
    <n v="1890000"/>
    <m/>
    <x v="46"/>
    <n v="231000"/>
    <n v="0.12222222222222222"/>
    <m/>
  </r>
  <r>
    <n v="-3"/>
    <s v="시설관리처"/>
    <s v="주차 및 특별교통수단 대행사업"/>
    <s v="수요자 중심의 부설주차시설 운영"/>
    <s v="부설주차장 운영"/>
    <s v="305-01"/>
    <s v="배상금등"/>
    <s v="배상금등"/>
    <s v="○ 부설주차장 사고배상금"/>
    <x v="0"/>
    <x v="0"/>
    <x v="0"/>
    <s v="X"/>
    <n v="9"/>
    <s v="○"/>
    <m/>
    <m/>
    <s v="복구"/>
    <n v="1000000"/>
    <m/>
    <x v="7"/>
    <n v="300000"/>
    <n v="0.3"/>
    <m/>
  </r>
  <r>
    <n v="-2"/>
    <s v="시설관리처"/>
    <s v="종량제봉투판매 대행사업"/>
    <s v="ESG실현을 위한 적기 상품제공"/>
    <s v="종량제봉투 제작 및 판매사업"/>
    <s v="201-21"/>
    <s v="일반운영비"/>
    <s v="공공요금및제세"/>
    <s v="○ 보험료(종량제봉투트럭)"/>
    <x v="0"/>
    <x v="0"/>
    <x v="0"/>
    <s v="X"/>
    <n v="9"/>
    <m/>
    <m/>
    <s v="○"/>
    <s v="복구"/>
    <n v="1000000"/>
    <m/>
    <x v="7"/>
    <n v="942710"/>
    <n v="0.94271000000000005"/>
    <m/>
  </r>
  <r>
    <n v="-1"/>
    <s v="시설관리처"/>
    <s v="종량제봉투판매 대행사업"/>
    <s v="ESG실현을 위한 적기 상품제공"/>
    <s v="종량제봉투 제작 및 판매사업"/>
    <s v="201-21"/>
    <s v="일반운영비"/>
    <s v="공공요금및제세"/>
    <s v="○ 자동차세(종량제봉투트럭)"/>
    <x v="0"/>
    <x v="11"/>
    <x v="1"/>
    <s v="X"/>
    <s v="9"/>
    <m/>
    <m/>
    <s v="○"/>
    <s v="대비"/>
    <n v="140000"/>
    <m/>
    <x v="40"/>
    <n v="27190"/>
    <n v="0.1942142857142857"/>
    <m/>
  </r>
  <r>
    <n v="0"/>
    <s v="시설관리처"/>
    <s v="종량제봉투판매 대행사업"/>
    <s v="ESG실현을 위한 적기 상품제공"/>
    <s v="종량제봉투 제작 및 판매사업"/>
    <s v="201-21"/>
    <s v="일반운영비"/>
    <s v="공공요금및제세"/>
    <s v="○ 종합검사비용(종량제봉투트럭)"/>
    <x v="0"/>
    <x v="11"/>
    <x v="1"/>
    <s v="X"/>
    <s v="9"/>
    <m/>
    <m/>
    <s v="○"/>
    <s v="예방"/>
    <n v="60000"/>
    <m/>
    <x v="47"/>
    <n v="0"/>
    <n v="0"/>
    <m/>
  </r>
  <r>
    <n v="1"/>
    <s v="시설관리처"/>
    <s v="종량제봉투판매 대행사업"/>
    <s v="ESG실현을 위한 적기 상품제공"/>
    <s v="종량제봉투 제작 및 판매사업"/>
    <s v="201-22"/>
    <s v="일반운영비"/>
    <s v="차량선박비"/>
    <s v="○ 수리비 등(종량제봉투트럭)"/>
    <x v="1"/>
    <x v="5"/>
    <x v="5"/>
    <s v="X"/>
    <s v="1"/>
    <m/>
    <m/>
    <s v="○"/>
    <s v="대응"/>
    <n v="2000000"/>
    <m/>
    <x v="10"/>
    <n v="77730"/>
    <n v="3.8864999999999997E-2"/>
    <m/>
  </r>
  <r>
    <n v="2"/>
    <s v="시설관리처"/>
    <s v="시설관리 대행사업"/>
    <s v="쾌적하고 안전한 시설환경 조성"/>
    <s v="시민회관 유지·보수"/>
    <s v="201-11"/>
    <s v="일반운영비"/>
    <s v="지급수수료"/>
    <s v="○ 폐기물 처리비(생활계외)"/>
    <x v="0"/>
    <x v="11"/>
    <x v="1"/>
    <s v="X"/>
    <s v="1"/>
    <m/>
    <s v="○"/>
    <m/>
    <s v="대비"/>
    <n v="7623000"/>
    <m/>
    <x v="48"/>
    <n v="3507230"/>
    <n v="0.46008526826708646"/>
    <m/>
  </r>
  <r>
    <n v="3"/>
    <s v="시설관리처"/>
    <s v="시설관리 대행사업"/>
    <s v="쾌적하고 안전한 시설환경 조성"/>
    <s v="시민회관 유지·보수"/>
    <s v="201-11"/>
    <s v="일반운영비"/>
    <s v="지급수수료"/>
    <s v="○ 폐기물처분 분담금"/>
    <x v="0"/>
    <x v="11"/>
    <x v="1"/>
    <s v="X"/>
    <s v="1"/>
    <m/>
    <s v="○"/>
    <m/>
    <s v="대비"/>
    <n v="525000"/>
    <m/>
    <x v="49"/>
    <s v="0"/>
    <n v="0"/>
    <m/>
  </r>
  <r>
    <n v="4"/>
    <s v="시설관리처"/>
    <s v="시설관리 대행사업"/>
    <s v="쾌적하고 안전한 시설환경 조성"/>
    <s v="시민회관 유지·보수"/>
    <s v="201-11"/>
    <s v="일반운영비"/>
    <s v="지급수수료"/>
    <s v="○ 보일러 검사"/>
    <x v="1"/>
    <x v="13"/>
    <x v="9"/>
    <s v="X"/>
    <s v="2"/>
    <m/>
    <s v="○"/>
    <m/>
    <s v="예방"/>
    <n v="1200000"/>
    <m/>
    <x v="33"/>
    <n v="1165400"/>
    <n v="0.97116666666666662"/>
    <m/>
  </r>
  <r>
    <n v="5"/>
    <s v="시설관리처"/>
    <s v="시설관리 대행사업"/>
    <s v="쾌적하고 안전한 시설환경 조성"/>
    <s v="시민회관 유지·보수"/>
    <s v="201-11"/>
    <s v="일반운영비"/>
    <s v="지급수수료"/>
    <s v="○ 도시가스 시설물 정기검사"/>
    <x v="1"/>
    <x v="13"/>
    <x v="9"/>
    <s v="X"/>
    <s v="2"/>
    <m/>
    <s v="○"/>
    <m/>
    <s v="예방"/>
    <n v="450000"/>
    <m/>
    <x v="50"/>
    <n v="402600"/>
    <n v="0.89466666666666672"/>
    <m/>
  </r>
  <r>
    <n v="6"/>
    <s v="시설관리처"/>
    <s v="시설관리 대행사업"/>
    <s v="쾌적하고 안전한 시설환경 조성"/>
    <s v="시민회관 유지·보수"/>
    <s v="201-11"/>
    <s v="일반운영비"/>
    <s v="지급수수료"/>
    <s v="○ 냉동제조시설 정기검사"/>
    <x v="1"/>
    <x v="12"/>
    <x v="6"/>
    <s v="X"/>
    <s v="2"/>
    <m/>
    <s v="○"/>
    <m/>
    <s v="예방"/>
    <n v="800000"/>
    <m/>
    <x v="51"/>
    <n v="770000"/>
    <n v="0.96250000000000002"/>
    <m/>
  </r>
  <r>
    <n v="7"/>
    <s v="시설관리처"/>
    <s v="시설관리 대행사업"/>
    <s v="쾌적하고 안전한 시설환경 조성"/>
    <s v="시민회관 유지·보수"/>
    <s v="201-11"/>
    <s v="일반운영비"/>
    <s v="지급수수료"/>
    <s v="○ 수질검사"/>
    <x v="1"/>
    <x v="14"/>
    <x v="10"/>
    <s v="X"/>
    <s v="2"/>
    <m/>
    <s v="○"/>
    <m/>
    <s v="예방"/>
    <n v="1200000"/>
    <m/>
    <x v="33"/>
    <n v="528590"/>
    <n v="0.44049166666666667"/>
    <m/>
  </r>
  <r>
    <n v="8"/>
    <s v="시설관리처"/>
    <s v="시설관리 대행사업"/>
    <s v="쾌적하고 안전한 시설환경 조성"/>
    <s v="시민회관 유지·보수"/>
    <s v="201-11"/>
    <s v="일반운영비"/>
    <s v="지급수수료"/>
    <s v="○ 대기오염물질 배출시설 자가측정 수수료"/>
    <x v="1"/>
    <x v="15"/>
    <x v="11"/>
    <s v="X"/>
    <s v="2"/>
    <m/>
    <s v="○"/>
    <m/>
    <s v="예방"/>
    <n v="4000000"/>
    <m/>
    <x v="52"/>
    <n v="1740000"/>
    <n v="0.435"/>
    <m/>
  </r>
  <r>
    <n v="9"/>
    <s v="시설관리처"/>
    <s v="시설관리 대행사업"/>
    <s v="쾌적하고 안전한 시설환경 조성"/>
    <s v="시민회관 유지·보수"/>
    <s v="201-11"/>
    <s v="일반운영비"/>
    <s v="지급수수료"/>
    <s v="○ 시민회관 자동제어시스템 유지관리 용역"/>
    <x v="1"/>
    <x v="12"/>
    <x v="6"/>
    <s v="X"/>
    <s v="1"/>
    <m/>
    <s v="○"/>
    <m/>
    <s v="대응"/>
    <n v="6000000"/>
    <m/>
    <x v="38"/>
    <n v="5400000"/>
    <n v="0.9"/>
    <m/>
  </r>
  <r>
    <n v="10"/>
    <s v="시설관리처"/>
    <s v="시설관리 대행사업"/>
    <s v="쾌적하고 안전한 시설환경 조성"/>
    <s v="시민회관 유지·보수"/>
    <s v="201-11"/>
    <s v="일반운영비"/>
    <s v="지급수수료"/>
    <s v="○ 시민회관 기계설비 성능점검"/>
    <x v="1"/>
    <x v="12"/>
    <x v="6"/>
    <s v="X"/>
    <s v="2"/>
    <m/>
    <s v="○"/>
    <m/>
    <s v="예방"/>
    <n v="15000000"/>
    <m/>
    <x v="53"/>
    <n v="13200000"/>
    <n v="0.88"/>
    <m/>
  </r>
  <r>
    <n v="11"/>
    <s v="시설관리처"/>
    <s v="시설관리 대행사업"/>
    <s v="쾌적하고 안전한 시설환경 조성"/>
    <s v="시민회관 유지·보수"/>
    <s v="201-11"/>
    <s v="일반운영비"/>
    <s v="지급수수료"/>
    <s v="○ 실내공기질검사 측정(주차장외 4개소)"/>
    <x v="1"/>
    <x v="12"/>
    <x v="6"/>
    <s v="X"/>
    <s v="2"/>
    <m/>
    <s v="○"/>
    <m/>
    <s v="예방"/>
    <n v="2300000"/>
    <m/>
    <x v="29"/>
    <n v="1496000"/>
    <n v="0.65043478260869569"/>
    <m/>
  </r>
  <r>
    <n v="12"/>
    <s v="시설관리처"/>
    <s v="시설관리 대행사업"/>
    <s v="쾌적하고 안전한 시설환경 조성"/>
    <s v="시민회관 유지·보수"/>
    <s v="201-11"/>
    <s v="일반운영비"/>
    <s v="지급수수료"/>
    <s v="○ 계측기 검교정비(전류계외10종)"/>
    <x v="1"/>
    <x v="12"/>
    <x v="6"/>
    <s v="X"/>
    <s v="2"/>
    <m/>
    <s v="○"/>
    <m/>
    <s v="예방"/>
    <n v="1600000"/>
    <m/>
    <x v="20"/>
    <n v="829300"/>
    <n v="0.51831249999999995"/>
    <m/>
  </r>
  <r>
    <n v="13"/>
    <s v="시설관리처"/>
    <s v="시설관리 대행사업"/>
    <s v="쾌적하고 안전한 시설환경 조성"/>
    <s v="시민회관 유지·보수"/>
    <s v="201-11"/>
    <s v="일반운영비"/>
    <s v="지급수수료"/>
    <s v="○ 전기설비 안전점검 및 정기검사"/>
    <x v="1"/>
    <x v="13"/>
    <x v="9"/>
    <s v="X"/>
    <s v="2"/>
    <m/>
    <s v="○"/>
    <m/>
    <s v="예방"/>
    <n v="13000000"/>
    <m/>
    <x v="54"/>
    <n v="11526020"/>
    <n v="0.88661692307692308"/>
    <m/>
  </r>
  <r>
    <n v="14"/>
    <s v="시설관리처"/>
    <s v="시설관리 대행사업"/>
    <s v="쾌적하고 안전한 시설환경 조성"/>
    <s v="시민회관 유지·보수"/>
    <s v="201-11"/>
    <s v="일반운영비"/>
    <s v="지급수수료"/>
    <s v="○ 인입개폐기 조작 수수료"/>
    <x v="1"/>
    <x v="13"/>
    <x v="9"/>
    <s v="X"/>
    <s v="2"/>
    <m/>
    <s v="○"/>
    <m/>
    <s v="예방"/>
    <n v="1000000"/>
    <m/>
    <x v="7"/>
    <s v="0"/>
    <n v="0"/>
    <m/>
  </r>
  <r>
    <n v="15"/>
    <s v="시설관리처"/>
    <s v="시설관리 대행사업"/>
    <s v="쾌적하고 안전한 시설환경 조성"/>
    <s v="시민회관 유지·보수"/>
    <s v="201-11"/>
    <s v="일반운영비"/>
    <s v="지급수수료"/>
    <s v="○ 소방시설 안전점검"/>
    <x v="1"/>
    <x v="16"/>
    <x v="12"/>
    <s v="X"/>
    <s v="2"/>
    <m/>
    <s v="○"/>
    <m/>
    <s v="예방"/>
    <n v="24000000"/>
    <m/>
    <x v="55"/>
    <n v="21800000"/>
    <n v="0.90833333333333333"/>
    <m/>
  </r>
  <r>
    <n v="16"/>
    <s v="시설관리처"/>
    <s v="시설관리 대행사업"/>
    <s v="쾌적하고 안전한 시설환경 조성"/>
    <s v="시민회관 유지·보수"/>
    <s v="201-11"/>
    <s v="일반운영비"/>
    <s v="지급수수료"/>
    <s v="○ 기계설비 유지관리자 선임"/>
    <x v="1"/>
    <x v="12"/>
    <x v="6"/>
    <s v="X"/>
    <s v="9"/>
    <m/>
    <s v="○"/>
    <m/>
    <s v="예방"/>
    <n v="600000"/>
    <m/>
    <x v="31"/>
    <n v="0"/>
    <n v="0"/>
    <m/>
  </r>
  <r>
    <n v="17"/>
    <s v="시설관리처"/>
    <s v="시설관리 대행사업"/>
    <s v="쾌적하고 안전한 시설환경 조성"/>
    <s v="시민회관 유지·보수"/>
    <s v="201-11"/>
    <s v="일반운영비"/>
    <s v="지급수수료"/>
    <s v="○ 건축폐기물 처리비"/>
    <x v="0"/>
    <x v="11"/>
    <x v="1"/>
    <s v="X"/>
    <s v="1"/>
    <m/>
    <s v="○"/>
    <m/>
    <s v="대비"/>
    <n v="5000000"/>
    <m/>
    <x v="56"/>
    <n v="0"/>
    <n v="0"/>
    <m/>
  </r>
  <r>
    <n v="18"/>
    <s v="시설관리처"/>
    <s v="시설관리 대행사업"/>
    <s v="쾌적하고 안전한 시설환경 조성"/>
    <s v="시민회관 유지·보수"/>
    <s v="201-11"/>
    <s v="일반운영비"/>
    <s v="지급수수료"/>
    <s v="○ 승강기유지관리 용역"/>
    <x v="1"/>
    <x v="17"/>
    <x v="13"/>
    <s v="X"/>
    <s v="1"/>
    <m/>
    <s v="○"/>
    <m/>
    <s v="대응"/>
    <n v="12400000"/>
    <m/>
    <x v="57"/>
    <n v="7914800"/>
    <n v="0.63829032258064511"/>
    <m/>
  </r>
  <r>
    <n v="19"/>
    <s v="시설관리처"/>
    <s v="시설관리 대행사업"/>
    <s v="쾌적하고 안전한 시설환경 조성"/>
    <s v="시민회관 유지·보수"/>
    <s v="201-11"/>
    <s v="일반운영비"/>
    <s v="지급수수료"/>
    <s v="○ 전산실 무인 경비시스템"/>
    <x v="0"/>
    <x v="11"/>
    <x v="1"/>
    <s v="X"/>
    <s v="1"/>
    <m/>
    <s v="○"/>
    <m/>
    <s v="대응"/>
    <n v="504000"/>
    <m/>
    <x v="58"/>
    <n v="351450"/>
    <n v="0.69732142857142854"/>
    <m/>
  </r>
  <r>
    <n v="20"/>
    <s v="시설관리처"/>
    <s v="시설관리 대행사업"/>
    <s v="쾌적하고 안전한 시설환경 조성"/>
    <s v="시민회관 유지·보수"/>
    <s v="201-11"/>
    <s v="일반운영비"/>
    <s v="지급수수료"/>
    <s v="○ 청사방역"/>
    <x v="0"/>
    <x v="11"/>
    <x v="1"/>
    <s v="X"/>
    <s v="1"/>
    <m/>
    <s v="○"/>
    <m/>
    <s v="대응"/>
    <n v="8219000"/>
    <m/>
    <x v="59"/>
    <n v="6047100"/>
    <n v="0.73574644117289212"/>
    <m/>
  </r>
  <r>
    <n v="21"/>
    <s v="시설관리처"/>
    <s v="시설관리 대행사업"/>
    <s v="쾌적하고 안전한 시설환경 조성"/>
    <s v="시민회관 유지·보수"/>
    <s v="201-11"/>
    <s v="일반운영비"/>
    <s v="지급수수료"/>
    <s v="○ 시민회관 석면공기질 측정"/>
    <x v="1"/>
    <x v="12"/>
    <x v="6"/>
    <s v="X"/>
    <s v="2"/>
    <m/>
    <s v="○"/>
    <m/>
    <s v="예방"/>
    <n v="600000"/>
    <m/>
    <x v="31"/>
    <n v="0"/>
    <n v="0"/>
    <m/>
  </r>
  <r>
    <n v="22"/>
    <s v="시설관리처"/>
    <s v="시설관리 대행사업"/>
    <s v="쾌적하고 안전한 시설환경 조성"/>
    <s v="시민회관 유지·보수"/>
    <s v="201-11"/>
    <s v="일반운영비"/>
    <s v="지급수수료"/>
    <s v="○ 시민회관 구조안전진단 등"/>
    <x v="1"/>
    <x v="12"/>
    <x v="6"/>
    <s v="X"/>
    <s v="2"/>
    <m/>
    <s v="○"/>
    <m/>
    <s v="예방"/>
    <n v="5000000"/>
    <m/>
    <x v="56"/>
    <m/>
    <n v="0"/>
    <m/>
  </r>
  <r>
    <n v="23"/>
    <s v="시설관리처"/>
    <s v="시설관리 대행사업"/>
    <s v="쾌적하고 안전한 시설환경 조성"/>
    <s v="시민회관 유지·보수"/>
    <s v="201-11"/>
    <s v="일반운영비"/>
    <s v="지급수수료"/>
    <s v="○ 건축물 정밀점검(신설)"/>
    <x v="1"/>
    <x v="6"/>
    <x v="6"/>
    <s v="X"/>
    <s v="2"/>
    <m/>
    <s v="○"/>
    <m/>
    <s v="예방"/>
    <n v="31000000"/>
    <m/>
    <x v="60"/>
    <n v="18500000"/>
    <n v="0.59677419354838712"/>
    <m/>
  </r>
  <r>
    <n v="24"/>
    <s v="시설관리처"/>
    <s v="시설관리 대행사업"/>
    <s v="쾌적하고 안전한 시설환경 조성"/>
    <s v="시민회관 유지·보수"/>
    <s v="201-12"/>
    <s v="일반운영비"/>
    <s v="교육훈련비"/>
    <s v="○ 건축분야"/>
    <x v="0"/>
    <x v="4"/>
    <x v="4"/>
    <s v="X"/>
    <n v="5"/>
    <m/>
    <s v="○"/>
    <m/>
    <s v="예방"/>
    <n v="750000"/>
    <m/>
    <x v="45"/>
    <n v="150000"/>
    <n v="0.2"/>
    <m/>
  </r>
  <r>
    <n v="25"/>
    <s v="시설관리처"/>
    <s v="시설관리 대행사업"/>
    <s v="쾌적하고 안전한 시설환경 조성"/>
    <s v="시민회관 유지·보수"/>
    <s v="201-12"/>
    <s v="일반운영비"/>
    <s v="교육훈련비"/>
    <s v="○ 기계분야"/>
    <x v="0"/>
    <x v="4"/>
    <x v="4"/>
    <s v="X"/>
    <n v="5"/>
    <m/>
    <s v="○"/>
    <m/>
    <s v="예방"/>
    <n v="850000"/>
    <m/>
    <x v="61"/>
    <n v="784000"/>
    <n v="0.9223529411764706"/>
    <m/>
  </r>
  <r>
    <n v="26"/>
    <s v="시설관리처"/>
    <s v="시설관리 대행사업"/>
    <s v="쾌적하고 안전한 시설환경 조성"/>
    <s v="시민회관 유지·보수"/>
    <s v="201-12"/>
    <s v="일반운영비"/>
    <s v="교육훈련비"/>
    <s v="○ 전기소방분야"/>
    <x v="0"/>
    <x v="4"/>
    <x v="4"/>
    <s v="X"/>
    <n v="5"/>
    <m/>
    <s v="○"/>
    <m/>
    <s v="예방"/>
    <n v="990000"/>
    <m/>
    <x v="62"/>
    <n v="1048000"/>
    <n v="1.0585858585858585"/>
    <m/>
  </r>
  <r>
    <n v="27"/>
    <s v="시설관리처"/>
    <s v="시설관리 대행사업"/>
    <s v="쾌적하고 안전한 시설환경 조성"/>
    <s v="시민회관 유지·보수"/>
    <s v="201-13"/>
    <s v="일반운영비"/>
    <s v="임차료"/>
    <s v="○ 시설물유지관리시스템"/>
    <x v="1"/>
    <x v="6"/>
    <x v="6"/>
    <s v="X"/>
    <s v="1"/>
    <m/>
    <s v="○"/>
    <m/>
    <s v="대비"/>
    <n v="11400000"/>
    <m/>
    <x v="63"/>
    <n v="8370000"/>
    <n v="0.73421052631578942"/>
    <m/>
  </r>
  <r>
    <n v="28"/>
    <s v="시설관리처"/>
    <s v="시설관리 대행사업"/>
    <s v="쾌적하고 안전한 시설환경 조성"/>
    <s v="시민회관 유지·보수"/>
    <s v="201-21"/>
    <s v="일반운영비"/>
    <s v="공공요금및제세"/>
    <s v="○ 도시가스배상책임보험"/>
    <x v="0"/>
    <x v="0"/>
    <x v="0"/>
    <s v="X"/>
    <n v="9"/>
    <s v="○"/>
    <m/>
    <m/>
    <s v="복구"/>
    <n v="40000"/>
    <m/>
    <x v="64"/>
    <n v="40000"/>
    <n v="1"/>
    <m/>
  </r>
  <r>
    <n v="29"/>
    <s v="시설관리처"/>
    <s v="시설관리 대행사업"/>
    <s v="쾌적하고 안전한 시설환경 조성"/>
    <s v="시민회관 유지·보수"/>
    <s v="206-01"/>
    <s v="재료비"/>
    <s v="일반재료비"/>
    <s v="○ 건축분야"/>
    <x v="1"/>
    <x v="12"/>
    <x v="6"/>
    <s v="X"/>
    <s v="1"/>
    <m/>
    <s v="○"/>
    <m/>
    <s v="대응"/>
    <n v="17150000"/>
    <m/>
    <x v="65"/>
    <n v="15952270"/>
    <n v="0.93016151603498542"/>
    <m/>
  </r>
  <r>
    <n v="30"/>
    <s v="시설관리처"/>
    <s v="시설관리 대행사업"/>
    <s v="쾌적하고 안전한 시설환경 조성"/>
    <s v="시민회관 유지·보수"/>
    <s v="206-01"/>
    <s v="재료비"/>
    <s v="일반재료비"/>
    <s v="○ 기계분야"/>
    <x v="1"/>
    <x v="12"/>
    <x v="6"/>
    <s v="X"/>
    <s v="1"/>
    <m/>
    <s v="○"/>
    <m/>
    <s v="대응"/>
    <n v="39800000"/>
    <m/>
    <x v="66"/>
    <n v="34236010"/>
    <n v="0.86020125628140709"/>
    <m/>
  </r>
  <r>
    <n v="31"/>
    <s v="시설관리처"/>
    <s v="시설관리 대행사업"/>
    <s v="쾌적하고 안전한 시설환경 조성"/>
    <s v="시민회관 유지·보수"/>
    <s v="206-01"/>
    <s v="재료비"/>
    <s v="일반재료비"/>
    <s v="○ 냉동설비"/>
    <x v="1"/>
    <x v="12"/>
    <x v="6"/>
    <s v="X"/>
    <s v="1"/>
    <m/>
    <s v="○"/>
    <m/>
    <s v="대응"/>
    <n v="5500000"/>
    <m/>
    <x v="67"/>
    <n v="3740000"/>
    <n v="0.68"/>
    <m/>
  </r>
  <r>
    <n v="32"/>
    <s v="시설관리처"/>
    <s v="시설관리 대행사업"/>
    <s v="쾌적하고 안전한 시설환경 조성"/>
    <s v="시민회관 유지·보수"/>
    <s v="206-01"/>
    <s v="재료비"/>
    <s v="일반재료비"/>
    <s v="○ 냉동소모성 공구(파이프렌치 외 12종)"/>
    <x v="1"/>
    <x v="12"/>
    <x v="6"/>
    <s v="X"/>
    <s v="1"/>
    <m/>
    <s v="○"/>
    <m/>
    <s v="대응"/>
    <n v="800000"/>
    <m/>
    <x v="51"/>
    <n v="754200"/>
    <n v="0.94274999999999998"/>
    <m/>
  </r>
  <r>
    <n v="33"/>
    <s v="시설관리처"/>
    <s v="시설관리 대행사업"/>
    <s v="쾌적하고 안전한 시설환경 조성"/>
    <s v="시민회관 유지·보수"/>
    <s v="206-01"/>
    <s v="재료비"/>
    <s v="일반재료비"/>
    <s v="○ 수질분야"/>
    <x v="1"/>
    <x v="14"/>
    <x v="10"/>
    <s v="X"/>
    <s v="1"/>
    <m/>
    <s v="○"/>
    <m/>
    <s v="대응"/>
    <n v="29088000"/>
    <m/>
    <x v="68"/>
    <n v="25603300"/>
    <n v="0.88020145764576463"/>
    <m/>
  </r>
  <r>
    <n v="34"/>
    <s v="시설관리처"/>
    <s v="시설관리 대행사업"/>
    <s v="쾌적하고 안전한 시설환경 조성"/>
    <s v="시민회관 유지·보수"/>
    <s v="206-01"/>
    <s v="재료비"/>
    <s v="일반재료비"/>
    <s v="○ 조경분야"/>
    <x v="1"/>
    <x v="12"/>
    <x v="6"/>
    <s v="X"/>
    <s v="1"/>
    <m/>
    <s v="○"/>
    <m/>
    <s v="대응"/>
    <n v="1000000"/>
    <m/>
    <x v="7"/>
    <n v="987110"/>
    <n v="0.98711000000000004"/>
    <m/>
  </r>
  <r>
    <n v="35"/>
    <s v="시설관리처"/>
    <s v="시설관리 대행사업"/>
    <s v="쾌적하고 안전한 시설환경 조성"/>
    <s v="시민회관 유지·보수"/>
    <s v="206-01"/>
    <s v="재료비"/>
    <s v="일반재료비"/>
    <s v="○ 전기분야"/>
    <x v="1"/>
    <x v="13"/>
    <x v="9"/>
    <s v="X"/>
    <s v="1"/>
    <m/>
    <s v="○"/>
    <m/>
    <s v="대응"/>
    <n v="42300000"/>
    <m/>
    <x v="69"/>
    <n v="39254130"/>
    <n v="0.92799361702127658"/>
    <m/>
  </r>
  <r>
    <n v="36"/>
    <s v="시설관리처"/>
    <s v="시설관리 대행사업"/>
    <s v="쾌적하고 안전한 시설환경 조성"/>
    <s v="시민회관 유지·보수"/>
    <s v="206-01"/>
    <s v="재료비"/>
    <s v="일반재료비"/>
    <s v="○ 소방분야"/>
    <x v="1"/>
    <x v="16"/>
    <x v="12"/>
    <s v="X"/>
    <s v="1"/>
    <m/>
    <s v="○"/>
    <m/>
    <s v="대응"/>
    <n v="4498000"/>
    <m/>
    <x v="70"/>
    <n v="4154210"/>
    <n v="0.92356825255669184"/>
    <m/>
  </r>
  <r>
    <n v="37"/>
    <s v="시설관리처"/>
    <s v="시설관리 대행사업"/>
    <s v="쾌적하고 안전한 시설환경 조성"/>
    <s v="시민회관 유지·보수"/>
    <s v="214-05"/>
    <s v="수선유지교체비"/>
    <s v="수선유지비"/>
    <s v="○ 건축(영선포함)분야"/>
    <x v="1"/>
    <x v="12"/>
    <x v="6"/>
    <s v="X"/>
    <s v="1"/>
    <m/>
    <s v="○"/>
    <m/>
    <s v="대응"/>
    <n v="136487000"/>
    <m/>
    <x v="71"/>
    <n v="148441880"/>
    <n v="1.0875898803549056"/>
    <m/>
  </r>
  <r>
    <n v="38"/>
    <s v="시설관리처"/>
    <s v="시설관리 대행사업"/>
    <s v="쾌적하고 안전한 시설환경 조성"/>
    <s v="시민회관 유지·보수"/>
    <s v="214-05"/>
    <s v="수선유지교체비"/>
    <s v="수선유지비"/>
    <s v="○ 조경분야"/>
    <x v="1"/>
    <x v="12"/>
    <x v="6"/>
    <s v="X"/>
    <s v="1"/>
    <m/>
    <s v="○"/>
    <m/>
    <s v="대응"/>
    <n v="37500000"/>
    <m/>
    <x v="72"/>
    <n v="34617000"/>
    <n v="0.92312000000000005"/>
    <m/>
  </r>
  <r>
    <n v="39"/>
    <s v="시설관리처"/>
    <s v="시설관리 대행사업"/>
    <s v="쾌적하고 안전한 시설환경 조성"/>
    <s v="시민회관 유지·보수"/>
    <s v="214-05"/>
    <s v="수선유지교체비"/>
    <s v="수선유지비"/>
    <s v="○ 기계설비 수시보수"/>
    <x v="1"/>
    <x v="12"/>
    <x v="6"/>
    <s v="X"/>
    <s v="1"/>
    <m/>
    <s v="○"/>
    <m/>
    <s v="대응"/>
    <n v="70000000"/>
    <m/>
    <x v="73"/>
    <n v="106233100"/>
    <n v="1.5176157142857143"/>
    <m/>
  </r>
  <r>
    <n v="40"/>
    <s v="시설관리처"/>
    <s v="시설관리 대행사업"/>
    <s v="쾌적하고 안전한 시설환경 조성"/>
    <s v="시민회관 유지·보수"/>
    <s v="214-05"/>
    <s v="수선유지교체비"/>
    <s v="수선유지비"/>
    <s v="○ 기계설비 정기보수"/>
    <x v="1"/>
    <x v="12"/>
    <x v="6"/>
    <s v="X"/>
    <s v="1"/>
    <m/>
    <s v="○"/>
    <m/>
    <s v="대응"/>
    <n v="71000000"/>
    <m/>
    <x v="74"/>
    <n v="61117700"/>
    <n v="0.86081267605633804"/>
    <m/>
  </r>
  <r>
    <n v="41"/>
    <s v="시설관리처"/>
    <s v="시설관리 대행사업"/>
    <s v="쾌적하고 안전한 시설환경 조성"/>
    <s v="시민회관 유지·보수"/>
    <s v="214-05"/>
    <s v="수선유지교체비"/>
    <s v="수선유지비"/>
    <s v="○ 냉동설비 분야"/>
    <x v="1"/>
    <x v="12"/>
    <x v="6"/>
    <s v="X"/>
    <s v="1"/>
    <m/>
    <s v="○"/>
    <m/>
    <s v="대응"/>
    <n v="17800000"/>
    <m/>
    <x v="75"/>
    <n v="10040000"/>
    <n v="0.56404494382022474"/>
    <m/>
  </r>
  <r>
    <n v="42"/>
    <s v="시설관리처"/>
    <s v="시설관리 대행사업"/>
    <s v="쾌적하고 안전한 시설환경 조성"/>
    <s v="시민회관 유지·보수"/>
    <s v="214-05"/>
    <s v="수선유지교체비"/>
    <s v="수선유지비"/>
    <s v="○ 빙상장 냉동기 오바홀"/>
    <x v="1"/>
    <x v="12"/>
    <x v="6"/>
    <s v="X"/>
    <s v="1"/>
    <m/>
    <s v="○"/>
    <m/>
    <s v="대응"/>
    <n v="18000000"/>
    <m/>
    <x v="76"/>
    <n v="17050000"/>
    <n v="0.94722222222222219"/>
    <m/>
  </r>
  <r>
    <n v="43"/>
    <s v="시설관리처"/>
    <s v="시설관리 대행사업"/>
    <s v="쾌적하고 안전한 시설환경 조성"/>
    <s v="시민회관 유지·보수"/>
    <s v="214-05"/>
    <s v="수선유지교체비"/>
    <s v="수선유지비"/>
    <s v="○ 수영장설비 분야"/>
    <x v="1"/>
    <x v="14"/>
    <x v="10"/>
    <s v="X"/>
    <s v="1"/>
    <m/>
    <s v="○"/>
    <m/>
    <s v="대응"/>
    <n v="19000000"/>
    <m/>
    <x v="77"/>
    <n v="15385000"/>
    <n v="0.8097368421052632"/>
    <m/>
  </r>
  <r>
    <n v="44"/>
    <s v="시설관리처"/>
    <s v="시설관리 대행사업"/>
    <s v="쾌적하고 안전한 시설환경 조성"/>
    <s v="시민회관 유지·보수"/>
    <s v="214-05"/>
    <s v="수선유지교체비"/>
    <s v="수선유지비"/>
    <s v="○ 전기분야"/>
    <x v="1"/>
    <x v="13"/>
    <x v="9"/>
    <s v="X"/>
    <s v="1"/>
    <m/>
    <s v="○"/>
    <m/>
    <s v="대응"/>
    <n v="61000000"/>
    <m/>
    <x v="78"/>
    <n v="66117220"/>
    <n v="1.0838888524590164"/>
    <m/>
  </r>
  <r>
    <n v="45"/>
    <s v="시설관리처"/>
    <s v="시설관리 대행사업"/>
    <s v="쾌적하고 안전한 시설환경 조성"/>
    <s v="시민회관 유지·보수"/>
    <s v="214-05"/>
    <s v="수선유지교체비"/>
    <s v="수선유지비"/>
    <s v="○ 소방설비 분야"/>
    <x v="1"/>
    <x v="16"/>
    <x v="12"/>
    <s v="X"/>
    <s v="1"/>
    <m/>
    <s v="○"/>
    <m/>
    <s v="대응"/>
    <n v="46000000"/>
    <m/>
    <x v="79"/>
    <n v="29846670"/>
    <n v="0.64884065217391307"/>
    <m/>
  </r>
  <r>
    <n v="46"/>
    <s v="시설관리처"/>
    <s v="시설관리 대행사업"/>
    <s v="쾌적하고 안전한 시설환경 조성"/>
    <s v="시민회관 유지·보수"/>
    <s v="214-05"/>
    <s v="수선유지교체비"/>
    <s v="수선유지비"/>
    <s v="○ 출입통제시스템 유지보수"/>
    <x v="0"/>
    <x v="11"/>
    <x v="1"/>
    <s v="X"/>
    <s v="1"/>
    <m/>
    <s v="○"/>
    <m/>
    <s v="대응"/>
    <n v="720000"/>
    <m/>
    <x v="80"/>
    <n v="682000"/>
    <n v="0.94722222222222219"/>
    <m/>
  </r>
  <r>
    <n v="47"/>
    <s v="시설관리처"/>
    <s v="시설관리 대행사업"/>
    <s v="쾌적하고 안전한 시설환경 조성"/>
    <s v="에너지 관리"/>
    <s v="201-12"/>
    <s v="일반운영비"/>
    <s v="교육훈련비"/>
    <s v="○ 공공기관 에너지담당자 및 온실가스담당자 교육"/>
    <x v="0"/>
    <x v="4"/>
    <x v="4"/>
    <s v="X"/>
    <n v="5"/>
    <m/>
    <s v="○"/>
    <m/>
    <s v="예방"/>
    <n v="1000000"/>
    <m/>
    <x v="7"/>
    <n v="1000000"/>
    <n v="1"/>
    <m/>
  </r>
  <r>
    <n v="48"/>
    <s v="시설관리처"/>
    <s v="시설관리 대행사업"/>
    <s v="쾌적하고 안전한 시설환경 조성"/>
    <s v="에너지 관리"/>
    <s v="215-00"/>
    <s v="동력비"/>
    <s v="동력비"/>
    <s v="○ 비상발전기 연료"/>
    <x v="0"/>
    <x v="18"/>
    <x v="0"/>
    <s v="X"/>
    <s v="9"/>
    <m/>
    <s v="○"/>
    <m/>
    <s v="대응"/>
    <n v="1950000"/>
    <m/>
    <x v="81"/>
    <n v="1883480"/>
    <n v="0.9658871794871795"/>
    <m/>
  </r>
  <r>
    <n v="49"/>
    <s v="시설관리처"/>
    <s v="시설관리 대행사업"/>
    <s v="쾌적하고 안전한 시설환경 조성"/>
    <s v="재난관리"/>
    <s v="201-01"/>
    <s v="일반운영비"/>
    <s v="사무관리비"/>
    <s v="○ 재난관리용품 등 구입"/>
    <x v="0"/>
    <x v="19"/>
    <x v="3"/>
    <s v="X"/>
    <s v="4"/>
    <s v="○"/>
    <m/>
    <m/>
    <s v="대응"/>
    <n v="10000000"/>
    <m/>
    <x v="82"/>
    <n v="9077850"/>
    <n v="0.90778499999999995"/>
    <m/>
  </r>
  <r>
    <n v="50"/>
    <s v="시설관리처"/>
    <s v="시설관리 대행사업"/>
    <s v="쾌적하고 안전한 시설환경 조성"/>
    <s v="재난관리"/>
    <s v="201-01"/>
    <s v="일반운영비"/>
    <s v="사무관리비"/>
    <s v="○ 염화칼슘"/>
    <x v="2"/>
    <x v="20"/>
    <x v="14"/>
    <s v="X"/>
    <s v="4"/>
    <s v="○"/>
    <m/>
    <m/>
    <s v="대응"/>
    <n v="2000000"/>
    <m/>
    <x v="10"/>
    <n v="1999980"/>
    <n v="0.99999000000000005"/>
    <m/>
  </r>
  <r>
    <n v="51"/>
    <s v="시설관리처"/>
    <s v="시설관리 대행사업"/>
    <s v="쾌적하고 안전한 시설환경 조성"/>
    <s v="재난관리"/>
    <s v="201-01"/>
    <s v="일반운영비"/>
    <s v="사무관리비"/>
    <s v="○ 재난안전 책자 제작(신설)"/>
    <x v="0"/>
    <x v="10"/>
    <x v="4"/>
    <s v="X"/>
    <s v="5"/>
    <s v="○"/>
    <m/>
    <m/>
    <s v="대비"/>
    <n v="2080000"/>
    <m/>
    <x v="83"/>
    <n v="2007280"/>
    <n v="0.96503846153846151"/>
    <m/>
  </r>
  <r>
    <n v="52"/>
    <s v="시설관리처"/>
    <s v="시설관리 대행사업"/>
    <s v="쾌적하고 안전한 시설환경 조성"/>
    <s v="재난관리"/>
    <s v="201-01"/>
    <s v="일반운영비"/>
    <s v="사무관리비"/>
    <s v="○ 재난훈련 시민참여수당(신설)"/>
    <x v="0"/>
    <x v="10"/>
    <x v="4"/>
    <s v="X"/>
    <s v="5"/>
    <s v="○"/>
    <m/>
    <m/>
    <s v="예방"/>
    <n v="200000"/>
    <m/>
    <x v="84"/>
    <n v="200000"/>
    <n v="1"/>
    <m/>
  </r>
  <r>
    <n v="53"/>
    <s v="시설관리처"/>
    <s v="시설관리 대행사업"/>
    <s v="쾌적하고 안전한 시설환경 조성"/>
    <s v="재난관리"/>
    <s v="201-01"/>
    <s v="일반운영비"/>
    <s v="사무관리비"/>
    <s v="○ 안전점검 시민참여수당"/>
    <x v="0"/>
    <x v="10"/>
    <x v="4"/>
    <s v="X"/>
    <s v="5"/>
    <m/>
    <s v="○"/>
    <m/>
    <s v="예방"/>
    <n v="900000"/>
    <m/>
    <x v="85"/>
    <n v="600000"/>
    <n v="0.66666666666666663"/>
    <m/>
  </r>
  <r>
    <n v="54"/>
    <s v="시설관리처"/>
    <s v="시설관리 대행사업"/>
    <s v="쾌적하고 안전한 시설환경 조성"/>
    <s v="재난관리"/>
    <s v="201-11"/>
    <s v="일반운영비"/>
    <s v="지급수수료"/>
    <s v="○ 비지니스연속성경영시스템 사후심사(신설)"/>
    <x v="0"/>
    <x v="19"/>
    <x v="3"/>
    <s v="X"/>
    <s v="3"/>
    <s v="○"/>
    <m/>
    <m/>
    <s v="예방"/>
    <n v="2500000"/>
    <m/>
    <x v="86"/>
    <n v="2343000"/>
    <n v="0.93720000000000003"/>
    <m/>
  </r>
  <r>
    <n v="55"/>
    <s v="시설관리처"/>
    <s v="시설관리 대행사업"/>
    <s v="쾌적하고 안전한 시설환경 조성"/>
    <s v="재난관리"/>
    <s v="201-11"/>
    <s v="일반운영비"/>
    <s v="지급수수료"/>
    <s v="○ 재난안전통신망 단말기 백신 구입(신설)"/>
    <x v="0"/>
    <x v="19"/>
    <x v="3"/>
    <s v="X"/>
    <s v="7"/>
    <s v="○"/>
    <m/>
    <m/>
    <s v="예방"/>
    <n v="500000"/>
    <m/>
    <x v="15"/>
    <n v="368080"/>
    <n v="0.73616000000000004"/>
    <m/>
  </r>
  <r>
    <n v="56"/>
    <s v="시설관리처"/>
    <s v="시설관리 대행사업"/>
    <s v="쾌적하고 안전한 시설환경 조성"/>
    <s v="재난관리"/>
    <s v="201-12"/>
    <s v="일반운영비"/>
    <s v="교육훈련비"/>
    <s v="○ 재난분야"/>
    <x v="0"/>
    <x v="4"/>
    <x v="4"/>
    <s v="X"/>
    <n v="5"/>
    <s v="○"/>
    <m/>
    <m/>
    <s v="예방"/>
    <n v="4180000"/>
    <m/>
    <x v="87"/>
    <n v="3714020"/>
    <n v="0.88852153110047849"/>
    <m/>
  </r>
  <r>
    <n v="57"/>
    <s v="시설관리처"/>
    <s v="시설관리 대행사업"/>
    <s v="쾌적하고 안전한 시설환경 조성"/>
    <s v="재난관리"/>
    <s v="201-15"/>
    <s v="일반운영비"/>
    <s v="복리후생비"/>
    <s v="○ 시설관리 작업복 및 안전용품"/>
    <x v="1"/>
    <x v="2"/>
    <x v="2"/>
    <s v="X"/>
    <n v="4"/>
    <s v="○"/>
    <m/>
    <m/>
    <s v="대비"/>
    <n v="12290000"/>
    <m/>
    <x v="88"/>
    <n v="10897910"/>
    <n v="0.88672986167615953"/>
    <m/>
  </r>
  <r>
    <n v="58"/>
    <s v="시설관리처"/>
    <s v="시설관리 대행사업"/>
    <s v="쾌적하고 안전한 시설환경 조성"/>
    <s v="재난관리"/>
    <s v="201-15"/>
    <s v="일반운영비"/>
    <s v="복리후생비"/>
    <s v="○ 경비원 용품(신설)"/>
    <x v="1"/>
    <x v="21"/>
    <x v="2"/>
    <s v="X"/>
    <s v="4"/>
    <s v="○"/>
    <m/>
    <m/>
    <s v="예방"/>
    <n v="1340000"/>
    <m/>
    <x v="89"/>
    <n v="799520"/>
    <n v="0.5966567164179104"/>
    <m/>
  </r>
  <r>
    <n v="59"/>
    <s v="시설관리처"/>
    <s v="시설관리 대행사업"/>
    <s v="쾌적하고 안전한 시설환경 조성"/>
    <s v="재난관리"/>
    <s v="201-15"/>
    <s v="일반운영비"/>
    <s v="복리후생비"/>
    <s v="○ 청소원 안전용품"/>
    <x v="1"/>
    <x v="2"/>
    <x v="2"/>
    <s v="X"/>
    <n v="4"/>
    <s v="○"/>
    <m/>
    <m/>
    <s v="예방"/>
    <n v="600000"/>
    <m/>
    <x v="31"/>
    <n v="250120"/>
    <n v="0.41686666666666666"/>
    <m/>
  </r>
  <r>
    <n v="60"/>
    <s v="시설관리처"/>
    <s v="시설관리 대행사업"/>
    <s v="쾌적하고 안전한 시설환경 조성"/>
    <s v="재난관리"/>
    <s v="201-21"/>
    <s v="일반운영비"/>
    <s v="공공요금및제세"/>
    <s v="○ 한국소방안전협회비"/>
    <x v="0"/>
    <x v="1"/>
    <x v="1"/>
    <s v="X"/>
    <s v="9"/>
    <m/>
    <s v="○"/>
    <m/>
    <s v="예방"/>
    <n v="60000"/>
    <m/>
    <x v="47"/>
    <n v="0"/>
    <n v="0"/>
    <m/>
  </r>
  <r>
    <n v="61"/>
    <s v="시설관리처"/>
    <s v="시설관리 대행사업"/>
    <s v="쾌적하고 안전한 시설환경 조성"/>
    <s v="재난관리"/>
    <s v="201-21"/>
    <s v="일반운영비"/>
    <s v="공공요금및제세"/>
    <s v="○ 한국전기기술인협회비(신설)"/>
    <x v="0"/>
    <x v="1"/>
    <x v="1"/>
    <s v="X"/>
    <s v="9"/>
    <m/>
    <s v="○"/>
    <m/>
    <s v="예방"/>
    <n v="750000"/>
    <m/>
    <x v="45"/>
    <n v="618000"/>
    <n v="0.82399999999999995"/>
    <m/>
  </r>
  <r>
    <n v="62"/>
    <s v="시설관리처"/>
    <s v="시설관리 대행사업"/>
    <s v="쾌적하고 안전한 시설환경 조성"/>
    <s v="재난관리"/>
    <s v="201-21"/>
    <s v="일반운영비"/>
    <s v="공공요금및제세"/>
    <s v="○ 재난안전통신망 단말기 사용료(신설)"/>
    <x v="0"/>
    <x v="19"/>
    <x v="3"/>
    <s v="X"/>
    <s v="7"/>
    <s v="○"/>
    <m/>
    <m/>
    <s v="대비"/>
    <n v="200000"/>
    <m/>
    <x v="84"/>
    <n v="138000"/>
    <n v="0.69"/>
    <m/>
  </r>
  <r>
    <n v="63"/>
    <s v="시설관리처"/>
    <s v="시설관리 대행사업"/>
    <s v="쾌적하고 안전한 시설환경 조성"/>
    <s v="정보화사업"/>
    <s v="201-11"/>
    <s v="일반운영비"/>
    <s v="지급수수료"/>
    <s v="○ 홈페이지 실명인증 수수료"/>
    <x v="0"/>
    <x v="11"/>
    <x v="1"/>
    <s v="X"/>
    <s v="9"/>
    <m/>
    <m/>
    <s v="○"/>
    <s v="대비"/>
    <n v="1700000"/>
    <m/>
    <x v="90"/>
    <n v="1650000"/>
    <n v="0.97058823529411764"/>
    <m/>
  </r>
  <r>
    <n v="64"/>
    <s v="시설관리처"/>
    <s v="시설관리 대행사업"/>
    <s v="쾌적하고 안전한 시설환경 조성"/>
    <s v="정보화사업"/>
    <s v="201-11"/>
    <s v="일반운영비"/>
    <s v="지급수수료"/>
    <s v="○ 소프트웨어 업데이트"/>
    <x v="0"/>
    <x v="11"/>
    <x v="1"/>
    <s v="X"/>
    <s v="9"/>
    <m/>
    <m/>
    <s v="○"/>
    <s v="대비"/>
    <n v="16750000"/>
    <m/>
    <x v="91"/>
    <n v="10437860"/>
    <n v="0.62315582089552235"/>
    <m/>
  </r>
  <r>
    <n v="65"/>
    <s v="시설관리처"/>
    <s v="시설관리 대행사업"/>
    <s v="쾌적하고 안전한 시설환경 조성"/>
    <s v="정보화사업"/>
    <s v="201-12"/>
    <s v="일반운영비"/>
    <s v="교육훈련비"/>
    <s v="○ 개인정보보호 책임자 교육"/>
    <x v="0"/>
    <x v="4"/>
    <x v="4"/>
    <s v="X"/>
    <n v="5"/>
    <m/>
    <m/>
    <s v="○"/>
    <s v="예방"/>
    <n v="400000"/>
    <m/>
    <x v="21"/>
    <n v="400000"/>
    <n v="1"/>
    <m/>
  </r>
  <r>
    <n v="66"/>
    <s v="시설관리처"/>
    <s v="시설관리 대행사업"/>
    <s v="쾌적하고 안전한 시설환경 조성"/>
    <s v="정보화사업"/>
    <s v="201-21"/>
    <s v="일반운영비"/>
    <s v="공공요금및제세"/>
    <s v="○ 전화요금"/>
    <x v="0"/>
    <x v="1"/>
    <x v="1"/>
    <s v="X"/>
    <s v="9"/>
    <m/>
    <m/>
    <s v="○"/>
    <s v="대비"/>
    <n v="14808000"/>
    <m/>
    <x v="92"/>
    <n v="10314460"/>
    <n v="0.6965464613722312"/>
    <m/>
  </r>
  <r>
    <n v="67"/>
    <s v="시설관리처"/>
    <s v="시설관리 대행사업"/>
    <s v="쾌적하고 안전한 시설환경 조성"/>
    <s v="정보화사업"/>
    <s v="201-21"/>
    <s v="일반운영비"/>
    <s v="공공요금및제세"/>
    <s v="○ 문자 및 팩스 사용료"/>
    <x v="0"/>
    <x v="1"/>
    <x v="1"/>
    <s v="X"/>
    <s v="9"/>
    <m/>
    <m/>
    <s v="○"/>
    <s v="대비"/>
    <n v="10728000"/>
    <m/>
    <x v="93"/>
    <n v="5934830"/>
    <n v="0.55320935868754662"/>
    <m/>
  </r>
  <r>
    <n v="68"/>
    <s v="시설관리처"/>
    <s v="시설관리 대행사업"/>
    <s v="쾌적하고 안전한 시설환경 조성"/>
    <s v="정보화사업"/>
    <s v="201-21"/>
    <s v="일반운영비"/>
    <s v="공공요금및제세"/>
    <s v="○ 전용회선 요금(인터넷3회선)"/>
    <x v="0"/>
    <x v="1"/>
    <x v="1"/>
    <s v="X"/>
    <s v="9"/>
    <m/>
    <m/>
    <s v="○"/>
    <s v="대비"/>
    <n v="10800000"/>
    <m/>
    <x v="43"/>
    <n v="9855240"/>
    <n v="0.91252222222222223"/>
    <m/>
  </r>
  <r>
    <n v="69"/>
    <s v="시설관리처"/>
    <s v="시설관리 대행사업"/>
    <s v="쾌적하고 안전한 시설환경 조성"/>
    <s v="정보화사업"/>
    <s v="201-21"/>
    <s v="일반운영비"/>
    <s v="공공요금및제세"/>
    <s v="○ 인터넷 2회선(유튜브용)"/>
    <x v="0"/>
    <x v="1"/>
    <x v="1"/>
    <s v="X"/>
    <s v="9"/>
    <m/>
    <m/>
    <s v="○"/>
    <s v="대비"/>
    <n v="1800000"/>
    <m/>
    <x v="94"/>
    <n v="1227600"/>
    <n v="0.68200000000000005"/>
    <m/>
  </r>
  <r>
    <n v="70"/>
    <s v="시설관리처"/>
    <s v="시설관리 대행사업"/>
    <s v="쾌적하고 안전한 시설환경 조성"/>
    <s v="정보화사업"/>
    <s v="201-21"/>
    <s v="일반운영비"/>
    <s v="공공요금및제세"/>
    <s v="○ 무전기 사용료"/>
    <x v="0"/>
    <x v="19"/>
    <x v="3"/>
    <s v="X"/>
    <s v="9"/>
    <s v="○"/>
    <m/>
    <m/>
    <s v="대응"/>
    <n v="680000"/>
    <m/>
    <x v="95"/>
    <n v="261860"/>
    <n v="0.38508823529411762"/>
    <m/>
  </r>
  <r>
    <n v="71"/>
    <s v="시설관리처"/>
    <s v="시설관리 대행사업"/>
    <s v="쾌적하고 안전한 시설환경 조성"/>
    <s v="정보화사업"/>
    <s v="201-21"/>
    <s v="일반운영비"/>
    <s v="공공요금및제세"/>
    <s v="○ CCTV 시청료"/>
    <x v="1"/>
    <x v="6"/>
    <x v="6"/>
    <s v="X"/>
    <s v="9"/>
    <s v="○"/>
    <m/>
    <m/>
    <s v="대비"/>
    <n v="1554000"/>
    <m/>
    <x v="96"/>
    <n v="1267040"/>
    <n v="0.81534105534105539"/>
    <m/>
  </r>
  <r>
    <n v="72"/>
    <s v="시설관리처"/>
    <s v="시설관리 대행사업"/>
    <s v="쾌적하고 안전한 시설환경 조성"/>
    <s v="정보화사업"/>
    <s v="201-21"/>
    <s v="일반운영비"/>
    <s v="공공요금및제세"/>
    <s v="○ 업무용태블릿 통신요금"/>
    <x v="0"/>
    <x v="1"/>
    <x v="1"/>
    <s v="X"/>
    <s v="9"/>
    <m/>
    <m/>
    <s v="○"/>
    <s v="대비"/>
    <n v="1500000"/>
    <m/>
    <x v="30"/>
    <n v="594000"/>
    <n v="0.39600000000000002"/>
    <m/>
  </r>
  <r>
    <n v="73"/>
    <s v="시설관리처"/>
    <s v="시설관리 대행사업"/>
    <s v="쾌적하고 안전한 시설환경 조성"/>
    <s v="정보화사업"/>
    <s v="201-21"/>
    <s v="일반운영비"/>
    <s v="공공요금및제세"/>
    <s v="○ 홈페이지 도메인 이용료"/>
    <x v="0"/>
    <x v="1"/>
    <x v="1"/>
    <s v="X"/>
    <s v="9"/>
    <m/>
    <m/>
    <s v="○"/>
    <s v="대비"/>
    <n v="100000"/>
    <m/>
    <x v="97"/>
    <n v="89400"/>
    <n v="0.89400000000000002"/>
    <m/>
  </r>
  <r>
    <n v="74"/>
    <s v="시설관리처"/>
    <s v="시설관리 대행사업"/>
    <s v="쾌적하고 안전한 시설환경 조성"/>
    <s v="정보화사업"/>
    <s v="201-21"/>
    <s v="일반운영비"/>
    <s v="공공요금및제세"/>
    <s v="○ 개인정보보호 손해배상 책임보험"/>
    <x v="0"/>
    <x v="0"/>
    <x v="0"/>
    <s v="X"/>
    <n v="9"/>
    <s v="○"/>
    <m/>
    <m/>
    <s v="복구"/>
    <n v="3000000"/>
    <m/>
    <x v="24"/>
    <n v="1654000"/>
    <n v="0.55133333333333334"/>
    <m/>
  </r>
  <r>
    <n v="75"/>
    <s v="시설관리처"/>
    <s v="시설관리 대행사업"/>
    <s v="쾌적하고 안전한 시설환경 조성"/>
    <s v="정보화사업"/>
    <s v="206-01"/>
    <s v="재료비"/>
    <s v="일반재료비"/>
    <s v="○ 전산통신분야(케이블 외 11종)"/>
    <x v="0"/>
    <x v="11"/>
    <x v="1"/>
    <s v="X"/>
    <s v="1"/>
    <m/>
    <s v="○"/>
    <m/>
    <s v="대응"/>
    <n v="1800000"/>
    <m/>
    <x v="94"/>
    <n v="1797610"/>
    <n v="0.99867222222222218"/>
    <m/>
  </r>
  <r>
    <n v="76"/>
    <s v="시설관리처"/>
    <s v="시설관리 대행사업"/>
    <s v="쾌적하고 안전한 시설환경 조성"/>
    <s v="정보화사업"/>
    <s v="214-05"/>
    <s v="수선유지교체비"/>
    <s v="수선유지비"/>
    <s v="○ 통신분야"/>
    <x v="1"/>
    <x v="12"/>
    <x v="6"/>
    <s v="X"/>
    <s v="1"/>
    <m/>
    <s v="○"/>
    <m/>
    <s v="대응"/>
    <n v="52197000"/>
    <m/>
    <x v="98"/>
    <n v="44752370"/>
    <n v="0.85737437017453111"/>
    <m/>
  </r>
  <r>
    <n v="77"/>
    <s v="시설관리처"/>
    <s v="시설관리 대행사업"/>
    <s v="쾌적하고 안전한 시설환경 조성"/>
    <s v="정보화사업"/>
    <s v="214-05"/>
    <s v="수선유지교체비"/>
    <s v="수선유지비"/>
    <s v="○ 전산분야"/>
    <x v="1"/>
    <x v="12"/>
    <x v="6"/>
    <s v="X"/>
    <s v="1"/>
    <m/>
    <s v="○"/>
    <m/>
    <s v="대응"/>
    <n v="74864000"/>
    <m/>
    <x v="99"/>
    <n v="52766600"/>
    <n v="0.70483276341098522"/>
    <m/>
  </r>
  <r>
    <n v="78"/>
    <s v="시설관리처"/>
    <s v="시설관리 대행사업"/>
    <s v="공통경비"/>
    <s v="공통경비(시설관리)"/>
    <s v="201-01"/>
    <s v="일반운영비"/>
    <s v="사무관리비"/>
    <s v="○ 상황실 운영용품 등"/>
    <x v="0"/>
    <x v="11"/>
    <x v="1"/>
    <s v="X"/>
    <s v="4"/>
    <m/>
    <m/>
    <s v="○"/>
    <s v="예방"/>
    <n v="1200000"/>
    <m/>
    <x v="33"/>
    <n v="1075230"/>
    <n v="0.89602499999999996"/>
    <m/>
  </r>
  <r>
    <n v="79"/>
    <s v="시설관리처"/>
    <s v="시설관리 대행사업"/>
    <s v="공통경비"/>
    <s v="공통경비(시설관리)"/>
    <s v="201-01"/>
    <s v="일반운영비"/>
    <s v="사무관리비"/>
    <s v="○ 경비실 운영용품"/>
    <x v="0"/>
    <x v="11"/>
    <x v="1"/>
    <s v="X"/>
    <s v="4"/>
    <m/>
    <m/>
    <s v="○"/>
    <s v="예방"/>
    <n v="500000"/>
    <m/>
    <x v="15"/>
    <n v="151590"/>
    <n v="0.30318000000000001"/>
    <m/>
  </r>
  <r>
    <n v="80"/>
    <s v="시설관리처"/>
    <s v="시설관리 대행사업"/>
    <s v="공통경비"/>
    <s v="공통경비(시설관리)"/>
    <s v="201-01"/>
    <s v="일반운영비"/>
    <s v="사무관리비"/>
    <s v="○ 시설관리 서적"/>
    <x v="0"/>
    <x v="11"/>
    <x v="1"/>
    <s v="X"/>
    <s v="9"/>
    <m/>
    <s v="○"/>
    <m/>
    <s v="예방"/>
    <n v="900000"/>
    <m/>
    <x v="85"/>
    <n v="679400"/>
    <n v="0.75488888888888894"/>
    <m/>
  </r>
  <r>
    <n v="81"/>
    <s v="시설관리처"/>
    <s v="시설관리 대행사업"/>
    <s v="공통경비"/>
    <s v="공통경비(시설관리)"/>
    <s v="201-01"/>
    <s v="일반운영비"/>
    <s v="사무관리비"/>
    <s v="○ 홍보용 물품(신설)"/>
    <x v="0"/>
    <x v="10"/>
    <x v="4"/>
    <s v="X"/>
    <s v="5"/>
    <s v="○"/>
    <m/>
    <m/>
    <s v="예방"/>
    <n v="2000000"/>
    <m/>
    <x v="10"/>
    <n v="1829000"/>
    <n v="0.91449999999999998"/>
    <m/>
  </r>
  <r>
    <n v="82"/>
    <s v="시설관리처"/>
    <s v="시설관리 대행사업"/>
    <s v="공통경비"/>
    <s v="공통경비(시설관리)"/>
    <s v="201-13"/>
    <s v="일반운영비"/>
    <s v="임차료"/>
    <s v="○ 회의실 임차료"/>
    <x v="0"/>
    <x v="11"/>
    <x v="1"/>
    <s v="X"/>
    <s v="9"/>
    <s v="○"/>
    <m/>
    <m/>
    <s v="대비"/>
    <n v="960000"/>
    <m/>
    <x v="100"/>
    <n v="0"/>
    <n v="0"/>
    <m/>
  </r>
  <r>
    <n v="83"/>
    <s v="시설관리처"/>
    <s v="시설관리 대행사업"/>
    <s v="공통경비"/>
    <s v="공통경비(시설관리)"/>
    <s v="201-22"/>
    <s v="일반운영비"/>
    <s v="차량선박비"/>
    <s v="○ 청소차 유지관리비(신설)"/>
    <x v="1"/>
    <x v="5"/>
    <x v="5"/>
    <s v="X"/>
    <s v="1"/>
    <m/>
    <s v="○"/>
    <m/>
    <s v="대응"/>
    <n v="2900000"/>
    <m/>
    <x v="101"/>
    <n v="1705000"/>
    <n v="0.58793103448275863"/>
    <m/>
  </r>
  <r>
    <n v="84"/>
    <s v="시설관리처"/>
    <s v="시설관리 대행사업(자본)"/>
    <s v="쾌적하고 안전한 시설환경 조성(자본)"/>
    <s v="시민회관 시설 개선(건물)"/>
    <s v="401-01"/>
    <s v="시설비및부대비"/>
    <s v="시설비"/>
    <s v="○ 과천시민회관 수영장 긴급 안전공사"/>
    <x v="1"/>
    <x v="12"/>
    <x v="6"/>
    <s v="○"/>
    <s v="1"/>
    <m/>
    <s v="○"/>
    <m/>
    <s v="대응"/>
    <n v="1368800000"/>
    <n v="-193614000"/>
    <x v="102"/>
    <n v="1176275990"/>
    <n v="1.0009275042418817"/>
    <m/>
  </r>
  <r>
    <n v="85"/>
    <s v="시설관리처"/>
    <s v="시설관리 대행사업(자본)"/>
    <s v="쾌적하고 안전한 시설환경 조성(자본)"/>
    <s v="시민회관 시설 개선(건물)"/>
    <s v="401-01"/>
    <s v="시설비및부대비"/>
    <s v="시설비"/>
    <s v="○ 청소원 대기실 환경개선공사"/>
    <x v="1"/>
    <x v="12"/>
    <x v="6"/>
    <s v="○"/>
    <s v="1"/>
    <m/>
    <s v="○"/>
    <m/>
    <s v="대비"/>
    <n v="13750000"/>
    <m/>
    <x v="103"/>
    <n v="12970000"/>
    <n v="0.94327272727272726"/>
    <m/>
  </r>
  <r>
    <n v="86"/>
    <s v="시설관리처"/>
    <s v="시설관리 대행사업(자본)"/>
    <s v="쾌적하고 안전한 시설환경 조성(자본)"/>
    <s v="시민회관 시설 개선(건물)"/>
    <s v="401-01"/>
    <s v="시설비및부대비"/>
    <s v="시설비"/>
    <s v="○ 체육시설 샤워장 거울 교체"/>
    <x v="1"/>
    <x v="12"/>
    <x v="6"/>
    <s v="○"/>
    <s v="1"/>
    <m/>
    <s v="○"/>
    <m/>
    <s v="대비"/>
    <n v="9310000"/>
    <m/>
    <x v="104"/>
    <n v="9000000"/>
    <n v="0.96670247046186897"/>
    <m/>
  </r>
  <r>
    <n v="87"/>
    <s v="시설관리처"/>
    <s v="시설관리 대행사업(자본)"/>
    <s v="쾌적하고 안전한 시설환경 조성(자본)"/>
    <s v="시민회관 시설 개선(건물)"/>
    <s v="401-01"/>
    <s v="시설비및부대비"/>
    <s v="시설비"/>
    <s v="○ 수영장 수질관리 센서 교체 공사"/>
    <x v="1"/>
    <x v="14"/>
    <x v="10"/>
    <s v="○"/>
    <s v="1"/>
    <m/>
    <s v="○"/>
    <m/>
    <s v="대응"/>
    <n v="10000000"/>
    <m/>
    <x v="82"/>
    <n v="9350000"/>
    <n v="0.93500000000000005"/>
    <m/>
  </r>
  <r>
    <n v="88"/>
    <s v="시설관리처"/>
    <s v="시설관리 대행사업(자본)"/>
    <s v="쾌적하고 안전한 시설환경 조성(자본)"/>
    <s v="시민회관 시설 개선(건물)"/>
    <s v="401-01"/>
    <s v="시설비및부대비"/>
    <s v="시설비"/>
    <s v="○ 시민회관 전기차 화재예방 관제시스템 구축"/>
    <x v="1"/>
    <x v="16"/>
    <x v="12"/>
    <s v="○"/>
    <s v="1"/>
    <m/>
    <s v="○"/>
    <m/>
    <s v="대비"/>
    <n v="27000000"/>
    <m/>
    <x v="105"/>
    <n v="25135000"/>
    <n v="0.93092592592592593"/>
    <m/>
  </r>
  <r>
    <n v="89"/>
    <s v="시설관리처"/>
    <s v="시설관리 대행사업(자본)"/>
    <s v="쾌적하고 안전한 시설환경 조성(자본)"/>
    <s v="시민회관 자산 취득(공기구비품)"/>
    <s v="405-01"/>
    <s v="자산취득비"/>
    <s v="자산및물품취득비"/>
    <s v="○ 가스 측정기 외 계측기 2종 구입"/>
    <x v="1"/>
    <x v="13"/>
    <x v="9"/>
    <s v="X"/>
    <s v="4"/>
    <m/>
    <s v="○"/>
    <m/>
    <s v="대응"/>
    <n v="1500000"/>
    <m/>
    <x v="30"/>
    <n v="1496000"/>
    <n v="0.99733333333333329"/>
    <m/>
  </r>
  <r>
    <n v="90"/>
    <s v="시설관리처"/>
    <s v="시설관리 대행사업(자본)"/>
    <s v="쾌적하고 안전한 시설환경 조성(자본)"/>
    <s v="시민회관 자산 취득(공기구비품)"/>
    <s v="405-01"/>
    <s v="자산취득비"/>
    <s v="자산및물품취득비"/>
    <s v="○ 시민회관 화재초기대응 장비류 구입"/>
    <x v="1"/>
    <x v="16"/>
    <x v="12"/>
    <s v="X"/>
    <s v="4"/>
    <s v="○"/>
    <m/>
    <m/>
    <s v="대응"/>
    <n v="15000000"/>
    <m/>
    <x v="53"/>
    <n v="14490100"/>
    <n v="0.96600666666666668"/>
    <m/>
  </r>
  <r>
    <n v="91"/>
    <s v="시설관리처"/>
    <s v="시설관리 대행사업(자본)"/>
    <s v="쾌적하고 안전한 시설환경 조성(자본)"/>
    <s v="시민회관 자산 취득(차량운반구)"/>
    <s v="405-01"/>
    <s v="자산취득비"/>
    <s v="자산및물품취득비"/>
    <s v="○ 보행식 청소차 구입"/>
    <x v="0"/>
    <x v="11"/>
    <x v="1"/>
    <s v="X"/>
    <s v="1"/>
    <m/>
    <s v="○"/>
    <m/>
    <s v="대비"/>
    <n v="11000000"/>
    <m/>
    <x v="106"/>
    <n v="10780000"/>
    <n v="0.98"/>
    <m/>
  </r>
  <r>
    <n v="92"/>
    <s v="시설관리처"/>
    <s v="시설관리 대행사업(자본)"/>
    <s v="쾌적하고 안전한 시설환경 조성(자본)"/>
    <s v="정보화사업 자산 취득(소프트웨어)"/>
    <s v="405-01"/>
    <s v="자산취득비"/>
    <s v="자산및물품취득비"/>
    <s v="○ 노후 네트워크 스위치 교체"/>
    <x v="0"/>
    <x v="11"/>
    <x v="1"/>
    <s v="X"/>
    <s v="1"/>
    <m/>
    <s v="○"/>
    <m/>
    <s v="대비"/>
    <n v="89460000"/>
    <m/>
    <x v="107"/>
    <n v="89267360"/>
    <n v="0.99784663536776208"/>
    <m/>
  </r>
  <r>
    <n v="93"/>
    <s v="시설관리처"/>
    <s v="시설관리 대행사업(자본)"/>
    <s v="쾌적하고 안전한 시설환경 조성(자본)"/>
    <s v="정보화사업 자산 취득(소프트웨어)"/>
    <s v="405-01"/>
    <s v="자산취득비"/>
    <s v="자산및물품취득비"/>
    <s v="○ 노후 행정업무용 PC 교체"/>
    <x v="0"/>
    <x v="11"/>
    <x v="1"/>
    <s v="X"/>
    <s v="1"/>
    <m/>
    <s v="○"/>
    <m/>
    <s v="대비"/>
    <n v="38400000"/>
    <m/>
    <x v="108"/>
    <n v="38324380"/>
    <n v="0.99803072916666669"/>
    <m/>
  </r>
  <r>
    <n v="94"/>
    <s v="시설관리처"/>
    <s v="시설관리 대행사업(자본)"/>
    <s v="쾌적하고 안전한 시설환경 조성(자본)"/>
    <s v="정보화사업 자산 취득(소프트웨어)"/>
    <s v="405-01"/>
    <s v="자산취득비"/>
    <s v="자산및물품취득비"/>
    <s v="○ 노후 행정업무용 모니터 교체"/>
    <x v="0"/>
    <x v="11"/>
    <x v="1"/>
    <s v="X"/>
    <s v="1"/>
    <m/>
    <s v="○"/>
    <m/>
    <s v="대비"/>
    <n v="4600000"/>
    <m/>
    <x v="109"/>
    <n v="4599770"/>
    <n v="0.99995000000000001"/>
    <m/>
  </r>
  <r>
    <n v="-5"/>
    <s v="시민회관체육운영처"/>
    <s v="체육시설 대행사업"/>
    <s v="수요자 중심의 체육시설 운영"/>
    <s v="여가체육 운영"/>
    <s v="201-01"/>
    <s v="일반운영비"/>
    <s v="사무관리비"/>
    <s v="○ 상해방지용구(각종 테입 등)"/>
    <x v="0"/>
    <x v="11"/>
    <x v="1"/>
    <s v="X"/>
    <s v="4"/>
    <m/>
    <m/>
    <s v="○"/>
    <s v="예방"/>
    <n v="1000000"/>
    <m/>
    <x v="7"/>
    <n v="997500"/>
    <n v="0.99750000000000005"/>
    <m/>
  </r>
  <r>
    <n v="-4"/>
    <s v="시민회관체육운영처"/>
    <s v="체육시설 대행사업"/>
    <s v="수요자 중심의 체육시설 운영"/>
    <s v="여가체육 운영"/>
    <s v="214-05"/>
    <s v="수선유지교체비"/>
    <s v="수선유지비"/>
    <s v="○ 토리홀,아리홀,누리홀,나비홀, 체육관 등 유지관리(음향장비 등)"/>
    <x v="1"/>
    <x v="12"/>
    <x v="6"/>
    <s v="X"/>
    <s v="1"/>
    <m/>
    <m/>
    <s v="○"/>
    <s v="대응"/>
    <n v="3750000"/>
    <m/>
    <x v="110"/>
    <n v="2796200"/>
    <n v="0.74565333333333328"/>
    <m/>
  </r>
  <r>
    <n v="-3"/>
    <s v="시민회관체육운영처"/>
    <s v="체육시설 대행사업"/>
    <s v="수요자 중심의 체육시설 운영"/>
    <s v="여가체육 운영"/>
    <s v="214-05"/>
    <s v="수선유지교체비"/>
    <s v="수선유지비"/>
    <s v="○ 헬스장 시설 유지관리"/>
    <x v="1"/>
    <x v="12"/>
    <x v="6"/>
    <s v="X"/>
    <s v="1"/>
    <m/>
    <m/>
    <s v="○"/>
    <s v="대응"/>
    <n v="7500000"/>
    <m/>
    <x v="111"/>
    <n v="7017000"/>
    <n v="0.93559999999999999"/>
    <m/>
  </r>
  <r>
    <n v="-2"/>
    <s v="시민회관체육운영처"/>
    <s v="체육시설 대행사업"/>
    <s v="수요자 중심의 체육시설 운영"/>
    <s v="여가체육 운영"/>
    <s v="214-05"/>
    <s v="수선유지교체비"/>
    <s v="수선유지비"/>
    <s v="○ 체육관 유지관리"/>
    <x v="1"/>
    <x v="12"/>
    <x v="6"/>
    <s v="X"/>
    <s v="1"/>
    <m/>
    <m/>
    <s v="○"/>
    <s v="대응"/>
    <n v="1000000"/>
    <m/>
    <x v="7"/>
    <n v="998800"/>
    <n v="0.99880000000000002"/>
    <m/>
  </r>
  <r>
    <n v="-1"/>
    <s v="시민회관체육운영처"/>
    <s v="체육시설 대행사업"/>
    <s v="수요자 중심의 체육시설 운영"/>
    <s v="수영장 운영"/>
    <s v="201-01"/>
    <s v="일반운영비"/>
    <s v="사무관리비"/>
    <s v="○ 수영장내 경사로 및 샤워장 미끄럼 방지매트"/>
    <x v="1"/>
    <x v="21"/>
    <x v="2"/>
    <s v="X"/>
    <s v="4"/>
    <m/>
    <m/>
    <s v="○"/>
    <s v="대응"/>
    <n v="1100000"/>
    <m/>
    <x v="112"/>
    <n v="1100000"/>
    <n v="1"/>
    <m/>
  </r>
  <r>
    <n v="0"/>
    <s v="시민회관체육운영처"/>
    <s v="체육시설 대행사업"/>
    <s v="수요자 중심의 체육시설 운영"/>
    <s v="수영장 운영"/>
    <s v="214-05"/>
    <s v="수선유지교체비"/>
    <s v="수선유지비"/>
    <s v="○ 수영장 경사로 미끄럼방지 바닥 공사(신설)"/>
    <x v="1"/>
    <x v="21"/>
    <x v="2"/>
    <s v="X"/>
    <s v="1"/>
    <m/>
    <s v="○"/>
    <m/>
    <s v="대응"/>
    <n v="4950000"/>
    <m/>
    <x v="113"/>
    <n v="4700000"/>
    <n v="0.9494949494949495"/>
    <m/>
  </r>
  <r>
    <n v="1"/>
    <s v="시민회관체육운영처"/>
    <s v="체육시설 대행사업"/>
    <s v="수요자 중심의 체육시설 운영"/>
    <s v="빙상장 운영"/>
    <s v="201-01"/>
    <s v="일반운영비"/>
    <s v="사무관리비"/>
    <s v="○ 안전 헬멧"/>
    <x v="1"/>
    <x v="21"/>
    <x v="2"/>
    <s v="X"/>
    <s v="4"/>
    <s v="○"/>
    <m/>
    <m/>
    <s v="대비"/>
    <n v="1000000"/>
    <m/>
    <x v="7"/>
    <n v="1000000"/>
    <n v="1"/>
    <m/>
  </r>
  <r>
    <n v="2"/>
    <s v="시민회관체육운영처"/>
    <s v="체육시설 대행사업"/>
    <s v="수요자 중심의 체육시설 운영"/>
    <s v="빙상장 운영"/>
    <s v="201-01"/>
    <s v="일반운영비"/>
    <s v="사무관리비"/>
    <s v="○ 이산화탄소 소화기"/>
    <x v="1"/>
    <x v="16"/>
    <x v="12"/>
    <s v="X"/>
    <s v="4"/>
    <s v="○"/>
    <m/>
    <m/>
    <s v="대비"/>
    <n v="900000"/>
    <m/>
    <x v="85"/>
    <n v="900000"/>
    <n v="1"/>
    <m/>
  </r>
  <r>
    <n v="3"/>
    <s v="시민회관체육운영처"/>
    <s v="체육시설 대행사업"/>
    <s v="수요자 중심의 체육시설 운영"/>
    <s v="볼링장 운영"/>
    <s v="201-11"/>
    <s v="일반운영비"/>
    <s v="지급수수료"/>
    <s v="○ 볼링장 기계유지관리 용역"/>
    <x v="0"/>
    <x v="11"/>
    <x v="1"/>
    <s v="X"/>
    <s v="1"/>
    <m/>
    <m/>
    <s v="○"/>
    <s v="대응"/>
    <n v="185880000"/>
    <m/>
    <x v="114"/>
    <n v="128191050"/>
    <n v="0.68964412524209162"/>
    <m/>
  </r>
  <r>
    <n v="4"/>
    <s v="시민회관체육운영처"/>
    <s v="체육시설 대행사업"/>
    <s v="수요자 중심의 체육시설 운영"/>
    <s v="볼링장 운영"/>
    <s v="214-05"/>
    <s v="수선유지교체비"/>
    <s v="수선유지비"/>
    <s v="○ 볼링장 각종 기기 유지관리"/>
    <x v="0"/>
    <x v="11"/>
    <x v="1"/>
    <s v="X"/>
    <s v="1"/>
    <m/>
    <m/>
    <s v="○"/>
    <s v="대응"/>
    <n v="4000000"/>
    <m/>
    <x v="52"/>
    <n v="1812520"/>
    <n v="0.45312999999999998"/>
    <m/>
  </r>
  <r>
    <n v="5"/>
    <s v="시민회관체육운영처"/>
    <s v="체육시설 대행사업"/>
    <s v="수요자 중심의 체육시설 운영"/>
    <s v="골프연습장 운영"/>
    <s v="214-05"/>
    <s v="수선유지교체비"/>
    <s v="수선유지비"/>
    <s v="○ 골프연습장 시설 유지보수"/>
    <x v="1"/>
    <x v="12"/>
    <x v="6"/>
    <s v="X"/>
    <s v="1"/>
    <m/>
    <m/>
    <s v="○"/>
    <s v="대응"/>
    <n v="7200000"/>
    <m/>
    <x v="115"/>
    <n v="6661000"/>
    <n v="0.92513888888888884"/>
    <m/>
  </r>
  <r>
    <n v="6"/>
    <s v="시민회관체육운영처"/>
    <s v="행정운영활동"/>
    <s v="공통경비"/>
    <s v="공통경비(시민체육)"/>
    <s v="201-01"/>
    <s v="일반운영비"/>
    <s v="사무관리비"/>
    <s v="○ 체육시설 안전수칙 안내문 제작"/>
    <x v="0"/>
    <x v="10"/>
    <x v="4"/>
    <s v="X"/>
    <s v="5"/>
    <m/>
    <m/>
    <s v="○"/>
    <s v="대비"/>
    <n v="600000"/>
    <m/>
    <x v="31"/>
    <n v="441000"/>
    <n v="0.73499999999999999"/>
    <m/>
  </r>
  <r>
    <n v="7"/>
    <s v="시민회관체육운영처"/>
    <s v="행정운영활동"/>
    <s v="공통경비"/>
    <s v="공통경비(시민체육)"/>
    <s v="201-11"/>
    <s v="일반운영비"/>
    <s v="지급수수료"/>
    <s v="○ 모바일 안전보건관리 플랫폼 사용료(신설)"/>
    <x v="1"/>
    <x v="21"/>
    <x v="2"/>
    <s v="X"/>
    <s v="6"/>
    <s v="○"/>
    <m/>
    <m/>
    <s v="예방"/>
    <n v="7200000"/>
    <m/>
    <x v="115"/>
    <n v="1430000"/>
    <n v="0.1986111111111111"/>
    <m/>
  </r>
  <r>
    <n v="8"/>
    <s v="시민회관체육운영처"/>
    <s v="행정운영활동"/>
    <s v="공통경비"/>
    <s v="공통경비(시민체육)"/>
    <s v="201-12"/>
    <s v="일반운영비"/>
    <s v="교육훈련비"/>
    <s v="○ 심폐소생술 및 응급처치 교육"/>
    <x v="0"/>
    <x v="4"/>
    <x v="4"/>
    <s v="X"/>
    <n v="5"/>
    <s v="○"/>
    <m/>
    <m/>
    <s v="예방"/>
    <n v="1700000"/>
    <m/>
    <x v="90"/>
    <n v="1600000"/>
    <n v="0.94117647058823528"/>
    <m/>
  </r>
  <r>
    <n v="9"/>
    <s v="시민회관체육운영처"/>
    <s v="행정운영활동"/>
    <s v="공통경비"/>
    <s v="공통경비(시민체육)"/>
    <s v="201-12"/>
    <s v="일반운영비"/>
    <s v="교육훈련비"/>
    <s v="○ 직원안전 집합교육(신설)"/>
    <x v="0"/>
    <x v="4"/>
    <x v="4"/>
    <s v="X"/>
    <n v="5"/>
    <s v="○"/>
    <m/>
    <m/>
    <s v="예방"/>
    <n v="1000000"/>
    <m/>
    <x v="7"/>
    <n v="1000000"/>
    <n v="1"/>
    <m/>
  </r>
  <r>
    <n v="10"/>
    <s v="시민회관체육운영처"/>
    <s v="행정운영활동"/>
    <s v="공통경비"/>
    <s v="공통경비(시민체육)"/>
    <s v="201-12"/>
    <s v="일반운영비"/>
    <s v="교육훈련비"/>
    <s v="○ 수영장 안전요원강사 갱신교육(신설)"/>
    <x v="0"/>
    <x v="4"/>
    <x v="4"/>
    <s v="X"/>
    <n v="5"/>
    <s v="○"/>
    <m/>
    <m/>
    <s v="예방"/>
    <n v="400000"/>
    <m/>
    <x v="21"/>
    <n v="400000"/>
    <n v="1"/>
    <m/>
  </r>
  <r>
    <n v="11"/>
    <s v="시민회관체육운영처"/>
    <s v="행정운영활동"/>
    <s v="공통경비"/>
    <s v="공통경비(시민체육)"/>
    <s v="201-13"/>
    <s v="일반운영비"/>
    <s v="임차료"/>
    <s v="○ 세미나실(회의) 대관료"/>
    <x v="0"/>
    <x v="11"/>
    <x v="1"/>
    <s v="X"/>
    <s v="9"/>
    <s v="○"/>
    <m/>
    <m/>
    <s v="대비"/>
    <n v="1000000"/>
    <m/>
    <x v="7"/>
    <n v="203390"/>
    <n v="0.20338999999999999"/>
    <m/>
  </r>
  <r>
    <n v="12"/>
    <s v="시민회관체육운영처"/>
    <s v="행정운영활동"/>
    <s v="공통경비"/>
    <s v="공통경비(시민체육)"/>
    <s v="201-21"/>
    <s v="일반운영비"/>
    <s v="공공요금및제세"/>
    <s v="○ 체육시설업자 배상책임보험 자기부담금"/>
    <x v="0"/>
    <x v="0"/>
    <x v="0"/>
    <s v="X"/>
    <n v="9"/>
    <s v="○"/>
    <m/>
    <m/>
    <s v="복구"/>
    <n v="1000000"/>
    <m/>
    <x v="7"/>
    <n v="500000"/>
    <n v="0.5"/>
    <m/>
  </r>
  <r>
    <n v="13"/>
    <s v="시민회관체육운영처"/>
    <s v="체육시설 대행사업(자본)"/>
    <s v="수요자 중심의 체육환경 조성(자본)"/>
    <s v="여가체육 시설 개선(건물)"/>
    <s v="401-01"/>
    <s v="시설비및부대비"/>
    <s v="시설비"/>
    <s v="○ 탈의실 화장대 교체 공사"/>
    <x v="1"/>
    <x v="12"/>
    <x v="6"/>
    <s v="○"/>
    <s v="1"/>
    <m/>
    <s v="○"/>
    <m/>
    <s v="대응"/>
    <n v="8514000"/>
    <m/>
    <x v="116"/>
    <n v="8400000"/>
    <n v="0.98661028893587033"/>
    <m/>
  </r>
  <r>
    <n v="14"/>
    <s v="시민회관체육운영처"/>
    <s v="체육시설 대행사업(자본)"/>
    <s v="수요자 중심의 체육환경 조성(자본)"/>
    <s v="여가체육 시설 개선(건물)"/>
    <s v="401-01"/>
    <s v="시설비및부대비"/>
    <s v="시설비"/>
    <s v="○ 여가체육 냉/난방기 설치 공사"/>
    <x v="1"/>
    <x v="12"/>
    <x v="6"/>
    <s v="○"/>
    <s v="1"/>
    <m/>
    <s v="○"/>
    <m/>
    <s v="대비"/>
    <n v="127100000"/>
    <m/>
    <x v="117"/>
    <n v="121811040"/>
    <n v="0.95838741148701811"/>
    <m/>
  </r>
  <r>
    <n v="15"/>
    <s v="시민회관체육운영처"/>
    <s v="체육시설 대행사업(자본)"/>
    <s v="수요자 중심의 체육환경 조성(자본)"/>
    <s v="수영장 시설 개선(건물)"/>
    <s v="401-01"/>
    <s v="시설비및부대비"/>
    <s v="시설비"/>
    <s v="○ 고객휴게실 리모델링 공사"/>
    <x v="1"/>
    <x v="12"/>
    <x v="6"/>
    <s v="○"/>
    <s v="1"/>
    <m/>
    <s v="○"/>
    <m/>
    <s v="대비"/>
    <n v="33480000"/>
    <m/>
    <x v="118"/>
    <n v="36012300"/>
    <n v="1.0756362007168458"/>
    <m/>
  </r>
  <r>
    <n v="16"/>
    <s v="시민회관체육운영처"/>
    <s v="체육시설 대행사업(자본)"/>
    <s v="수요자 중심의 체육환경 조성(자본)"/>
    <s v="수영장 시설 개선(건물)"/>
    <s v="401-01"/>
    <s v="시설비및부대비"/>
    <s v="시설비"/>
    <s v="○ 수영장 전기·전열 개선 공사"/>
    <x v="1"/>
    <x v="13"/>
    <x v="9"/>
    <s v="○"/>
    <s v="1"/>
    <m/>
    <s v="○"/>
    <m/>
    <s v="대비"/>
    <n v="9900000"/>
    <m/>
    <x v="119"/>
    <n v="3630000"/>
    <n v="0.36666666666666664"/>
    <m/>
  </r>
  <r>
    <n v="17"/>
    <s v="시민회관체육운영처"/>
    <s v="체육시설 대행사업(자본)"/>
    <s v="수요자 중심의 체육환경 조성(자본)"/>
    <s v="상상하랑 시설 개선(건물)"/>
    <s v="401-01"/>
    <s v="시설비및부대비"/>
    <s v="시설비"/>
    <s v="○ 상상하랑 조성 공사"/>
    <x v="1"/>
    <x v="12"/>
    <x v="6"/>
    <s v="○"/>
    <s v="1"/>
    <m/>
    <s v="○"/>
    <m/>
    <s v="대비"/>
    <n v="550512000"/>
    <n v="139662000"/>
    <x v="120"/>
    <n v="633673060"/>
    <n v="0.91813522387108182"/>
    <m/>
  </r>
  <r>
    <n v="18"/>
    <s v="시민회관체육운영처"/>
    <s v="체육시설 대행사업(자본)"/>
    <s v="수요자 중심의 체육환경 조성(자본)"/>
    <s v="상상하랑 시설 개선(건물)"/>
    <s v="401-01"/>
    <s v="시설비및부대비"/>
    <s v="시설비"/>
    <s v="○ 상상하랑 플라잉 앵카 설치 공사"/>
    <x v="1"/>
    <x v="12"/>
    <x v="6"/>
    <s v="○"/>
    <s v="1"/>
    <m/>
    <s v="○"/>
    <m/>
    <s v="대비"/>
    <n v="14850000"/>
    <m/>
    <x v="121"/>
    <n v="0"/>
    <n v="0"/>
    <m/>
  </r>
  <r>
    <n v="19"/>
    <s v="시민회관체육운영처"/>
    <s v="체육시설 대행사업(자본)"/>
    <s v="수요자 중심의 체육환경 조성(자본)"/>
    <s v="신규사업 시설개선(건물)"/>
    <s v="401-01"/>
    <s v="시설비및부대비"/>
    <s v="시설비"/>
    <s v="시민회관 주출입구 자동문 설치"/>
    <x v="1"/>
    <x v="12"/>
    <x v="6"/>
    <s v="○"/>
    <s v="1"/>
    <m/>
    <s v="○"/>
    <m/>
    <s v="대비"/>
    <n v="0"/>
    <n v="44000000"/>
    <x v="36"/>
    <n v="41658000"/>
    <n v="0.94677272727272732"/>
    <m/>
  </r>
  <r>
    <n v="-5"/>
    <s v="공원수련관관리처(공원)"/>
    <s v="공원시설 대행사업"/>
    <s v="쾌적하고 안전한 공원시설 운영"/>
    <s v="관문실내체육관 운영"/>
    <s v="201-11"/>
    <s v="일반운영비"/>
    <s v="지급수수료"/>
    <s v="○ 관문실내체육관 승강기 정기검사 수수료"/>
    <x v="1"/>
    <x v="17"/>
    <x v="13"/>
    <s v="X"/>
    <s v="2"/>
    <m/>
    <s v="○"/>
    <m/>
    <s v="예방"/>
    <n v="150000"/>
    <m/>
    <x v="122"/>
    <n v="131560"/>
    <n v="0.87706666666666666"/>
    <m/>
  </r>
  <r>
    <n v="-4"/>
    <s v="공원수련관관리처(공원)"/>
    <s v="공원시설 대행사업"/>
    <s v="쾌적하고 안전한 공원시설 운영"/>
    <s v="관문실내체육관 운영"/>
    <s v="201-11"/>
    <s v="일반운영비"/>
    <s v="지급수수료"/>
    <s v="○ 실내체육관 승강기 관리용역"/>
    <x v="1"/>
    <x v="17"/>
    <x v="13"/>
    <s v="X"/>
    <s v="1"/>
    <m/>
    <s v="○"/>
    <m/>
    <s v="대응"/>
    <n v="2400000"/>
    <m/>
    <x v="9"/>
    <n v="1710000"/>
    <n v="0.71250000000000002"/>
    <m/>
  </r>
  <r>
    <n v="-3"/>
    <s v="공원수련관관리처(공원)"/>
    <s v="공원시설 대행사업"/>
    <s v="쾌적하고 안전한 공원시설 운영"/>
    <s v="관문실내체육관 운영"/>
    <s v="201-21"/>
    <s v="일반운영비"/>
    <s v="공공요금및제세"/>
    <s v="○ 가스사고배상책임보험(체육관)"/>
    <x v="0"/>
    <x v="0"/>
    <x v="0"/>
    <s v="X"/>
    <n v="9"/>
    <s v="○"/>
    <m/>
    <m/>
    <s v="복구"/>
    <n v="20000"/>
    <m/>
    <x v="123"/>
    <n v="20000"/>
    <n v="1"/>
    <m/>
  </r>
  <r>
    <n v="-2"/>
    <s v="공원수련관관리처(공원)"/>
    <s v="공원시설 대행사업"/>
    <s v="쾌적하고 안전한 공원시설 운영"/>
    <s v="관문실내체육관 운영"/>
    <s v="201-21"/>
    <s v="일반운영비"/>
    <s v="공공요금및제세"/>
    <s v="○ CATV 시청료(헬스장)"/>
    <x v="0"/>
    <x v="1"/>
    <x v="1"/>
    <s v="X"/>
    <s v="9"/>
    <s v="○"/>
    <m/>
    <m/>
    <s v="대비"/>
    <n v="578000"/>
    <m/>
    <x v="124"/>
    <n v="400950"/>
    <n v="0.69368512110726643"/>
    <m/>
  </r>
  <r>
    <n v="-1"/>
    <s v="공원수련관관리처(공원)"/>
    <s v="공원시설 대행사업"/>
    <s v="쾌적하고 안전한 공원시설 운영"/>
    <s v="관문실내체육관 운영"/>
    <s v="206-01"/>
    <s v="재료비"/>
    <s v="일반재료비"/>
    <s v="○ 실내체육관 조명(메탈, 램프 등)"/>
    <x v="1"/>
    <x v="13"/>
    <x v="9"/>
    <s v="X"/>
    <s v="1"/>
    <m/>
    <s v="○"/>
    <m/>
    <s v="대응"/>
    <n v="1600000"/>
    <m/>
    <x v="20"/>
    <n v="1570750"/>
    <n v="0.98171874999999997"/>
    <m/>
  </r>
  <r>
    <n v="0"/>
    <s v="공원수련관관리처(공원)"/>
    <s v="공원시설 대행사업"/>
    <s v="쾌적하고 안전한 공원시설 운영"/>
    <s v="관문실내체육관 운영"/>
    <s v="214-05"/>
    <s v="수선유지교체비"/>
    <s v="수선유지비"/>
    <s v="○ 실내체육관 전기설비 및 승강기 유지관리"/>
    <x v="1"/>
    <x v="13"/>
    <x v="9"/>
    <s v="X"/>
    <s v="1"/>
    <m/>
    <s v="○"/>
    <m/>
    <s v="대응"/>
    <n v="5500000"/>
    <m/>
    <x v="67"/>
    <n v="5360000"/>
    <n v="0.97454545454545449"/>
    <m/>
  </r>
  <r>
    <n v="1"/>
    <s v="공원수련관관리처(공원)"/>
    <s v="공원시설 대행사업"/>
    <s v="쾌적하고 안전한 공원시설 운영"/>
    <s v="관문실내체육관 운영"/>
    <s v="214-05"/>
    <s v="수선유지교체비"/>
    <s v="수선유지비"/>
    <s v="○ 실내체육관 헬스기구 유지관리비"/>
    <x v="1"/>
    <x v="12"/>
    <x v="6"/>
    <s v="X"/>
    <s v="1"/>
    <m/>
    <m/>
    <s v="○"/>
    <s v="대응"/>
    <n v="7000000"/>
    <m/>
    <x v="125"/>
    <n v="4908000"/>
    <n v="0.70114285714285718"/>
    <m/>
  </r>
  <r>
    <n v="2"/>
    <s v="공원수련관관리처(공원)"/>
    <s v="공원시설 대행사업"/>
    <s v="쾌적하고 안전한 공원시설 운영"/>
    <s v="관문체육공원 운영"/>
    <s v="201-11"/>
    <s v="일반운영비"/>
    <s v="지급수수료"/>
    <s v="○ 도시가스시설물 정기검사"/>
    <x v="1"/>
    <x v="13"/>
    <x v="9"/>
    <s v="X"/>
    <s v="2"/>
    <m/>
    <s v="○"/>
    <m/>
    <s v="예방"/>
    <n v="100000"/>
    <m/>
    <x v="97"/>
    <n v="78430"/>
    <n v="0.7843"/>
    <m/>
  </r>
  <r>
    <n v="3"/>
    <s v="공원수련관관리처(공원)"/>
    <s v="공원시설 대행사업"/>
    <s v="쾌적하고 안전한 공원시설 운영"/>
    <s v="관문체육공원 운영"/>
    <s v="201-11"/>
    <s v="일반운영비"/>
    <s v="지급수수료"/>
    <s v="○ 관문 조명탑 정밀검사"/>
    <x v="1"/>
    <x v="13"/>
    <x v="9"/>
    <s v="X"/>
    <s v="2"/>
    <m/>
    <s v="○"/>
    <m/>
    <s v="예방"/>
    <n v="1200000"/>
    <m/>
    <x v="33"/>
    <n v="1170000"/>
    <n v="0.97499999999999998"/>
    <m/>
  </r>
  <r>
    <n v="4"/>
    <s v="공원수련관관리처(공원)"/>
    <s v="공원시설 대행사업"/>
    <s v="쾌적하고 안전한 공원시설 운영"/>
    <s v="관문체육공원 운영"/>
    <s v="201-11"/>
    <s v="일반운영비"/>
    <s v="지급수수료"/>
    <s v="○ 관문체육공원 경비시스템 용역"/>
    <x v="0"/>
    <x v="11"/>
    <x v="1"/>
    <s v="X"/>
    <s v="1"/>
    <m/>
    <s v="○"/>
    <m/>
    <s v="대응"/>
    <n v="1200000"/>
    <m/>
    <x v="33"/>
    <n v="891000"/>
    <n v="0.74250000000000005"/>
    <m/>
  </r>
  <r>
    <n v="5"/>
    <s v="공원수련관관리처(공원)"/>
    <s v="공원시설 대행사업"/>
    <s v="쾌적하고 안전한 공원시설 운영"/>
    <s v="관문체육공원 운영"/>
    <s v="201-11"/>
    <s v="일반운영비"/>
    <s v="지급수수료"/>
    <s v="○ 전기설비 정밀 안전점검(신설)"/>
    <x v="1"/>
    <x v="13"/>
    <x v="9"/>
    <s v="X"/>
    <s v="2"/>
    <m/>
    <s v="○"/>
    <m/>
    <s v="예방"/>
    <n v="3000000"/>
    <m/>
    <x v="24"/>
    <n v="1760660"/>
    <n v="0.58688666666666667"/>
    <m/>
  </r>
  <r>
    <n v="6"/>
    <s v="공원수련관관리처(공원)"/>
    <s v="공원시설 대행사업"/>
    <s v="쾌적하고 안전한 공원시설 운영"/>
    <s v="관문체육공원 운영"/>
    <s v="214-05"/>
    <s v="수선유지교체비"/>
    <s v="수선유지비"/>
    <s v="○ 태양광발전시스템 유지보수"/>
    <x v="1"/>
    <x v="13"/>
    <x v="9"/>
    <s v="X"/>
    <s v="1"/>
    <m/>
    <s v="○"/>
    <m/>
    <s v="대응"/>
    <n v="3500000"/>
    <m/>
    <x v="126"/>
    <n v="3333000"/>
    <n v="0.95228571428571429"/>
    <m/>
  </r>
  <r>
    <n v="7"/>
    <s v="공원수련관관리처(공원)"/>
    <s v="공원시설 대행사업"/>
    <s v="쾌적하고 안전한 공원시설 운영"/>
    <s v="관문체육공원 운영"/>
    <s v="214-05"/>
    <s v="수선유지교체비"/>
    <s v="수선유지비"/>
    <s v="○ 관문공원 전광판 유지관리(파워, LED모듈, 배관, 배선등)"/>
    <x v="1"/>
    <x v="13"/>
    <x v="9"/>
    <s v="X"/>
    <s v="1"/>
    <m/>
    <s v="○"/>
    <m/>
    <s v="대응"/>
    <n v="4000000"/>
    <m/>
    <x v="52"/>
    <n v="770000"/>
    <n v="0.1925"/>
    <m/>
  </r>
  <r>
    <n v="8"/>
    <s v="공원수련관관리처(공원)"/>
    <s v="공원시설 대행사업"/>
    <s v="쾌적하고 안전한 공원시설 운영"/>
    <s v="문원체육공원 운영"/>
    <s v="201-11"/>
    <s v="일반운영비"/>
    <s v="지급수수료"/>
    <s v="○ 문원체육공원 바닥분수 수질검사"/>
    <x v="1"/>
    <x v="14"/>
    <x v="10"/>
    <s v="X"/>
    <s v="2"/>
    <m/>
    <s v="○"/>
    <m/>
    <s v="예방"/>
    <n v="240000"/>
    <m/>
    <x v="8"/>
    <n v="113300"/>
    <n v="0.47208333333333335"/>
    <m/>
  </r>
  <r>
    <n v="9"/>
    <s v="공원수련관관리처(공원)"/>
    <s v="공원시설 대행사업"/>
    <s v="쾌적하고 안전한 공원시설 운영"/>
    <s v="문원체육공원 운영"/>
    <s v="201-11"/>
    <s v="일반운영비"/>
    <s v="지급수수료"/>
    <s v="○ 문원공원 정밀안전점검 용역(신설)"/>
    <x v="1"/>
    <x v="12"/>
    <x v="6"/>
    <s v="X"/>
    <s v="2"/>
    <m/>
    <s v="○"/>
    <m/>
    <s v="예방"/>
    <n v="24563000"/>
    <m/>
    <x v="127"/>
    <n v="21500000"/>
    <n v="0.87530024834100073"/>
    <m/>
  </r>
  <r>
    <n v="10"/>
    <s v="공원수련관관리처(공원)"/>
    <s v="공원시설 대행사업"/>
    <s v="쾌적하고 안전한 공원시설 운영"/>
    <s v="문원체육공원 운영"/>
    <s v="201-11"/>
    <s v="일반운영비"/>
    <s v="지급수수료"/>
    <s v="○ 문원 전기안전관리 용역(신설)"/>
    <x v="1"/>
    <x v="13"/>
    <x v="9"/>
    <s v="X"/>
    <s v="1"/>
    <m/>
    <s v="○"/>
    <m/>
    <s v="대응"/>
    <n v="16680000"/>
    <m/>
    <x v="128"/>
    <n v="6497370"/>
    <n v="0.38953057553956832"/>
    <m/>
  </r>
  <r>
    <n v="11"/>
    <s v="공원수련관관리처(공원)"/>
    <s v="공원시설 대행사업"/>
    <s v="쾌적하고 안전한 공원시설 운영"/>
    <s v="문원체육공원 운영"/>
    <s v="206-01"/>
    <s v="재료비"/>
    <s v="일반재료비"/>
    <s v="○ 문원체육공원 바닥분수대 소독제"/>
    <x v="1"/>
    <x v="14"/>
    <x v="10"/>
    <s v="X"/>
    <s v="1"/>
    <m/>
    <s v="○"/>
    <m/>
    <s v="대응"/>
    <n v="1080000"/>
    <m/>
    <x v="129"/>
    <n v="1068650"/>
    <n v="0.98949074074074073"/>
    <m/>
  </r>
  <r>
    <n v="12"/>
    <s v="공원수련관관리처(공원)"/>
    <s v="공원시설 대행사업"/>
    <s v="쾌적하고 안전한 공원시설 운영"/>
    <s v="문원체육공원 운영"/>
    <s v="214-05"/>
    <s v="수선유지교체비"/>
    <s v="수선유지비"/>
    <s v="○ 물놀이터 유지관리"/>
    <x v="1"/>
    <x v="14"/>
    <x v="10"/>
    <s v="X"/>
    <s v="1"/>
    <m/>
    <s v="○"/>
    <m/>
    <s v="대응"/>
    <n v="15200000"/>
    <m/>
    <x v="130"/>
    <n v="10232100"/>
    <n v="0.67316447368421051"/>
    <m/>
  </r>
  <r>
    <n v="13"/>
    <s v="공원수련관관리처(공원)"/>
    <s v="공원시설 대행사업"/>
    <s v="쾌적하고 안전한 공원시설 운영"/>
    <s v="문원체육공원 운영"/>
    <s v="214-05"/>
    <s v="수선유지교체비"/>
    <s v="수선유지비"/>
    <s v="○ 문원체육공원 전기관리"/>
    <x v="1"/>
    <x v="13"/>
    <x v="9"/>
    <s v="X"/>
    <s v="1"/>
    <m/>
    <s v="○"/>
    <m/>
    <s v="대응"/>
    <n v="3000000"/>
    <m/>
    <x v="24"/>
    <n v="2930000"/>
    <n v="0.97666666666666668"/>
    <m/>
  </r>
  <r>
    <n v="14"/>
    <s v="공원수련관관리처(공원)"/>
    <s v="행정운영활동"/>
    <s v="공통경비"/>
    <s v="공통경비(공원관리)"/>
    <s v="201-01"/>
    <s v="일반운영비"/>
    <s v="사무관리비"/>
    <s v="○ 공원 구급약품"/>
    <x v="0"/>
    <x v="8"/>
    <x v="7"/>
    <s v="X"/>
    <s v="4"/>
    <s v="○"/>
    <m/>
    <m/>
    <s v="대비"/>
    <n v="300000"/>
    <m/>
    <x v="131"/>
    <n v="295600"/>
    <n v="0.98533333333333328"/>
    <m/>
  </r>
  <r>
    <n v="15"/>
    <s v="공원수련관관리처(공원)"/>
    <s v="행정운영활동"/>
    <s v="공통경비"/>
    <s v="공통경비(공원관리)"/>
    <s v="201-01"/>
    <s v="일반운영비"/>
    <s v="사무관리비"/>
    <s v="○ 제설용 염화칼슘"/>
    <x v="2"/>
    <x v="20"/>
    <x v="14"/>
    <s v="X"/>
    <s v="4"/>
    <s v="○"/>
    <m/>
    <m/>
    <s v="대응"/>
    <n v="2100000"/>
    <m/>
    <x v="132"/>
    <n v="2092620"/>
    <n v="0.99648571428571431"/>
    <m/>
  </r>
  <r>
    <n v="16"/>
    <s v="공원수련관관리처(공원)"/>
    <s v="행정운영활동"/>
    <s v="공통경비"/>
    <s v="공통경비(공원관리)"/>
    <s v="201-01"/>
    <s v="일반운영비"/>
    <s v="사무관리비"/>
    <s v="○ 공원시설관리 서적"/>
    <x v="0"/>
    <x v="11"/>
    <x v="1"/>
    <s v="X"/>
    <s v="9"/>
    <m/>
    <s v="○"/>
    <m/>
    <s v="예방"/>
    <n v="840000"/>
    <m/>
    <x v="133"/>
    <n v="670000"/>
    <n v="0.79761904761904767"/>
    <m/>
  </r>
  <r>
    <n v="17"/>
    <s v="공원수련관관리처(공원)"/>
    <s v="행정운영활동"/>
    <s v="공통경비"/>
    <s v="공통경비(공원관리)"/>
    <s v="201-11"/>
    <s v="일반운영비"/>
    <s v="지급수수료"/>
    <s v="○ 소방시설 안전검사"/>
    <x v="1"/>
    <x v="16"/>
    <x v="12"/>
    <s v="X"/>
    <s v="2"/>
    <m/>
    <s v="○"/>
    <m/>
    <s v="예방"/>
    <n v="8800000"/>
    <m/>
    <x v="134"/>
    <n v="7000000"/>
    <n v="0.79545454545454541"/>
    <m/>
  </r>
  <r>
    <n v="18"/>
    <s v="공원수련관관리처(공원)"/>
    <s v="행정운영활동"/>
    <s v="공통경비"/>
    <s v="공통경비(공원관리)"/>
    <s v="201-11"/>
    <s v="일반운영비"/>
    <s v="지급수수료"/>
    <s v="○ 어린이 놀이시설 정밀검사"/>
    <x v="1"/>
    <x v="12"/>
    <x v="6"/>
    <s v="X"/>
    <s v="2"/>
    <m/>
    <s v="○"/>
    <m/>
    <s v="예방"/>
    <n v="500000"/>
    <m/>
    <x v="15"/>
    <n v="234300"/>
    <n v="0.46860000000000002"/>
    <m/>
  </r>
  <r>
    <n v="19"/>
    <s v="공원수련관관리처(공원)"/>
    <s v="행정운영활동"/>
    <s v="공통경비"/>
    <s v="공통경비(공원관리)"/>
    <s v="201-11"/>
    <s v="일반운영비"/>
    <s v="지급수수료"/>
    <s v="○ 건물 방역용역"/>
    <x v="0"/>
    <x v="11"/>
    <x v="1"/>
    <s v="X"/>
    <s v="1"/>
    <m/>
    <s v="○"/>
    <m/>
    <s v="대응"/>
    <n v="3600000"/>
    <m/>
    <x v="135"/>
    <n v="2940000"/>
    <n v="0.81666666666666665"/>
    <m/>
  </r>
  <r>
    <n v="20"/>
    <s v="공원수련관관리처(공원)"/>
    <s v="행정운영활동"/>
    <s v="공통경비"/>
    <s v="공통경비(공원관리)"/>
    <s v="201-11"/>
    <s v="일반운영비"/>
    <s v="지급수수료"/>
    <s v="○ 폐기물처리비(폐기물,하수도 이물질, 폐목 등)"/>
    <x v="0"/>
    <x v="11"/>
    <x v="1"/>
    <s v="X"/>
    <s v="1"/>
    <m/>
    <s v="○"/>
    <m/>
    <s v="대비"/>
    <n v="5082000"/>
    <m/>
    <x v="136"/>
    <n v="2878590"/>
    <n v="0.56642857142857139"/>
    <m/>
  </r>
  <r>
    <n v="21"/>
    <s v="공원수련관관리처(공원)"/>
    <s v="행정운영활동"/>
    <s v="공통경비"/>
    <s v="공통경비(공원관리)"/>
    <s v="201-11"/>
    <s v="일반운영비"/>
    <s v="지급수수료"/>
    <s v="○ 폐기물처분 분담금"/>
    <x v="0"/>
    <x v="11"/>
    <x v="1"/>
    <s v="X"/>
    <s v="1"/>
    <m/>
    <s v="○"/>
    <m/>
    <s v="대비"/>
    <n v="475000"/>
    <m/>
    <x v="137"/>
    <n v="0"/>
    <n v="0"/>
    <m/>
  </r>
  <r>
    <n v="22"/>
    <s v="공원수련관관리처(공원)"/>
    <s v="행정운영활동"/>
    <s v="공통경비"/>
    <s v="공통경비(공원관리)"/>
    <s v="201-11"/>
    <s v="일반운영비"/>
    <s v="지급수수료"/>
    <s v="○ 물놀이장 운영관리용역"/>
    <x v="1"/>
    <x v="12"/>
    <x v="6"/>
    <s v="X"/>
    <s v="1"/>
    <m/>
    <s v="○"/>
    <m/>
    <s v="대응"/>
    <n v="219000000"/>
    <n v="-18000000"/>
    <x v="138"/>
    <n v="200342000"/>
    <n v="0.99672636815920401"/>
    <m/>
  </r>
  <r>
    <n v="23"/>
    <s v="공원수련관관리처(공원)"/>
    <s v="행정운영활동"/>
    <s v="공통경비"/>
    <s v="공통경비(공원관리)"/>
    <s v="201-11"/>
    <s v="일반운영비"/>
    <s v="지급수수료"/>
    <s v="○ 친환경 에너지기업 인증(신설)"/>
    <x v="0"/>
    <x v="19"/>
    <x v="3"/>
    <s v="X"/>
    <s v="3"/>
    <m/>
    <m/>
    <s v="○"/>
    <s v="예방"/>
    <n v="2000000"/>
    <m/>
    <x v="10"/>
    <n v="1925000"/>
    <n v="0.96250000000000002"/>
    <m/>
  </r>
  <r>
    <n v="24"/>
    <s v="공원수련관관리처(공원)"/>
    <s v="행정운영활동"/>
    <s v="공통경비"/>
    <s v="공통경비(공원관리)"/>
    <s v="201-12"/>
    <s v="일반운영비"/>
    <s v="교육훈련비"/>
    <s v="○ 전기 안전관리자 실무교육"/>
    <x v="0"/>
    <x v="4"/>
    <x v="4"/>
    <s v="X"/>
    <n v="5"/>
    <m/>
    <s v="○"/>
    <m/>
    <s v="예방"/>
    <n v="200000"/>
    <m/>
    <x v="84"/>
    <n v="210000"/>
    <n v="1.05"/>
    <m/>
  </r>
  <r>
    <n v="25"/>
    <s v="공원수련관관리처(공원)"/>
    <s v="행정운영활동"/>
    <s v="공통경비"/>
    <s v="공통경비(공원관리)"/>
    <s v="201-12"/>
    <s v="일반운영비"/>
    <s v="교육훈련비"/>
    <s v="○ 어린이 놀이시설 안전관리자 교육"/>
    <x v="0"/>
    <x v="4"/>
    <x v="4"/>
    <s v="X"/>
    <n v="5"/>
    <m/>
    <s v="○"/>
    <m/>
    <s v="예방"/>
    <n v="50000"/>
    <m/>
    <x v="139"/>
    <n v="50000"/>
    <n v="1"/>
    <m/>
  </r>
  <r>
    <n v="26"/>
    <s v="공원수련관관리처(공원)"/>
    <s v="행정운영활동"/>
    <s v="공통경비"/>
    <s v="공통경비(공원관리)"/>
    <s v="201-12"/>
    <s v="일반운영비"/>
    <s v="교육훈련비"/>
    <s v="○ 기계설비 유지관리자 실무 교육"/>
    <x v="0"/>
    <x v="4"/>
    <x v="4"/>
    <s v="X"/>
    <n v="5"/>
    <m/>
    <s v="○"/>
    <m/>
    <s v="예방"/>
    <n v="200000"/>
    <m/>
    <x v="84"/>
    <n v="158000"/>
    <n v="0.79"/>
    <m/>
  </r>
  <r>
    <n v="27"/>
    <s v="공원수련관관리처(공원)"/>
    <s v="행정운영활동"/>
    <s v="공통경비"/>
    <s v="공통경비(공원관리)"/>
    <s v="201-15"/>
    <s v="일반운영비"/>
    <s v="복리후생비"/>
    <s v="○ 공원관리 현장직원 작업복 및 안전용품"/>
    <x v="1"/>
    <x v="2"/>
    <x v="2"/>
    <s v="X"/>
    <n v="4"/>
    <s v="○"/>
    <m/>
    <m/>
    <s v="대비"/>
    <n v="7910000"/>
    <m/>
    <x v="140"/>
    <n v="7071800"/>
    <n v="0.89403286978508223"/>
    <m/>
  </r>
  <r>
    <n v="28"/>
    <s v="공원수련관관리처(공원)"/>
    <s v="행정운영활동"/>
    <s v="공통경비"/>
    <s v="공통경비(공원관리)"/>
    <s v="201-21"/>
    <s v="일반운영비"/>
    <s v="공공요금및제세"/>
    <s v="○ 화물차 환경개선 부담금"/>
    <x v="0"/>
    <x v="1"/>
    <x v="1"/>
    <s v="X"/>
    <s v="9"/>
    <m/>
    <m/>
    <s v="○"/>
    <s v="대비"/>
    <n v="200000"/>
    <m/>
    <x v="84"/>
    <n v="0"/>
    <n v="0"/>
    <m/>
  </r>
  <r>
    <n v="29"/>
    <s v="공원수련관관리처(공원)"/>
    <s v="행정운영활동"/>
    <s v="공통경비"/>
    <s v="공통경비(공원관리)"/>
    <s v="201-21"/>
    <s v="일반운영비"/>
    <s v="공공요금및제세"/>
    <s v="○ 자동차세(화물차 2대)"/>
    <x v="0"/>
    <x v="11"/>
    <x v="1"/>
    <s v="X"/>
    <s v="9"/>
    <m/>
    <m/>
    <s v="○"/>
    <s v="대비"/>
    <n v="100000"/>
    <m/>
    <x v="97"/>
    <n v="54380"/>
    <n v="0.54379999999999995"/>
    <m/>
  </r>
  <r>
    <n v="30"/>
    <s v="공원수련관관리처(공원)"/>
    <s v="행정운영활동"/>
    <s v="공통경비"/>
    <s v="공통경비(공원관리)"/>
    <s v="201-21"/>
    <s v="일반운영비"/>
    <s v="공공요금및제세"/>
    <s v="○ 자동차세(승용차 1대)"/>
    <x v="0"/>
    <x v="11"/>
    <x v="1"/>
    <s v="X"/>
    <s v="9"/>
    <m/>
    <m/>
    <s v="○"/>
    <s v="대비"/>
    <n v="120000"/>
    <m/>
    <x v="141"/>
    <n v="79230"/>
    <n v="0.66025"/>
    <m/>
  </r>
  <r>
    <n v="31"/>
    <s v="공원수련관관리처(공원)"/>
    <s v="행정운영활동"/>
    <s v="공통경비"/>
    <s v="공통경비(공원관리)"/>
    <s v="201-21"/>
    <s v="일반운영비"/>
    <s v="공공요금및제세"/>
    <s v="○ 차량보험료(화물차)"/>
    <x v="0"/>
    <x v="0"/>
    <x v="0"/>
    <s v="X"/>
    <n v="9"/>
    <m/>
    <m/>
    <s v="○"/>
    <s v="복구"/>
    <n v="2000000"/>
    <m/>
    <x v="10"/>
    <n v="1736870"/>
    <n v="0.86843499999999996"/>
    <m/>
  </r>
  <r>
    <n v="32"/>
    <s v="공원수련관관리처(공원)"/>
    <s v="행정운영활동"/>
    <s v="공통경비"/>
    <s v="공통경비(공원관리)"/>
    <s v="201-21"/>
    <s v="일반운영비"/>
    <s v="공공요금및제세"/>
    <s v="○ 차량보험료(승용차)"/>
    <x v="0"/>
    <x v="0"/>
    <x v="0"/>
    <s v="X"/>
    <n v="9"/>
    <m/>
    <m/>
    <s v="○"/>
    <s v="복구"/>
    <n v="900000"/>
    <m/>
    <x v="85"/>
    <n v="0"/>
    <n v="0"/>
    <m/>
  </r>
  <r>
    <n v="33"/>
    <s v="공원수련관관리처(공원)"/>
    <s v="행정운영활동"/>
    <s v="공통경비"/>
    <s v="공통경비(공원관리)"/>
    <s v="201-21"/>
    <s v="일반운영비"/>
    <s v="공공요금및제세"/>
    <s v="○ 영조물배상 책임보험 자기부담금"/>
    <x v="0"/>
    <x v="0"/>
    <x v="0"/>
    <s v="X"/>
    <n v="9"/>
    <s v="○"/>
    <m/>
    <m/>
    <s v="복구"/>
    <n v="400000"/>
    <m/>
    <x v="21"/>
    <n v="200000"/>
    <n v="0.5"/>
    <m/>
  </r>
  <r>
    <n v="34"/>
    <s v="공원수련관관리처(공원)"/>
    <s v="행정운영활동"/>
    <s v="공통경비"/>
    <s v="공통경비(공원관리)"/>
    <s v="201-21"/>
    <s v="일반운영비"/>
    <s v="공공요금및제세"/>
    <s v="○ 한국소방안전협회비(관문, 문원)"/>
    <x v="0"/>
    <x v="1"/>
    <x v="1"/>
    <s v="X"/>
    <s v="9"/>
    <m/>
    <s v="○"/>
    <m/>
    <s v="예방"/>
    <n v="120000"/>
    <m/>
    <x v="141"/>
    <n v="96000"/>
    <n v="0.8"/>
    <m/>
  </r>
  <r>
    <n v="35"/>
    <s v="공원수련관관리처(공원)"/>
    <s v="행정운영활동"/>
    <s v="공통경비"/>
    <s v="공통경비(공원관리)"/>
    <s v="201-22"/>
    <s v="일반운영비"/>
    <s v="차량선박비"/>
    <s v="○ 업무용차량 유지관리"/>
    <x v="1"/>
    <x v="5"/>
    <x v="5"/>
    <s v="X"/>
    <s v="1"/>
    <m/>
    <m/>
    <s v="○"/>
    <s v="대응"/>
    <n v="7500000"/>
    <m/>
    <x v="111"/>
    <n v="2541510"/>
    <n v="0.338868"/>
    <m/>
  </r>
  <r>
    <n v="36"/>
    <s v="공원수련관관리처(공원)"/>
    <s v="행정운영활동"/>
    <s v="공통경비"/>
    <s v="공통경비(공원관리)"/>
    <s v="206-01"/>
    <s v="재료비"/>
    <s v="일반재료비"/>
    <s v="○ 조경재료비"/>
    <x v="1"/>
    <x v="12"/>
    <x v="6"/>
    <s v="X"/>
    <s v="1"/>
    <m/>
    <s v="○"/>
    <m/>
    <s v="대응"/>
    <n v="44145000"/>
    <m/>
    <x v="142"/>
    <n v="37017800"/>
    <n v="0.83855023218937597"/>
    <m/>
  </r>
  <r>
    <n v="37"/>
    <s v="공원수련관관리처(공원)"/>
    <s v="행정운영활동"/>
    <s v="공통경비"/>
    <s v="공통경비(공원관리)"/>
    <s v="206-01"/>
    <s v="재료비"/>
    <s v="일반재료비"/>
    <s v="○ 영선관리 잡자재(호스, 화장실센서류, 소모성 자재 등)"/>
    <x v="1"/>
    <x v="12"/>
    <x v="6"/>
    <s v="X"/>
    <s v="1"/>
    <m/>
    <s v="○"/>
    <m/>
    <s v="대응"/>
    <n v="6000000"/>
    <m/>
    <x v="38"/>
    <n v="4057220"/>
    <n v="0.67620333333333338"/>
    <m/>
  </r>
  <r>
    <n v="38"/>
    <s v="공원수련관관리처(공원)"/>
    <s v="행정운영활동"/>
    <s v="공통경비"/>
    <s v="공통경비(공원관리)"/>
    <s v="206-01"/>
    <s v="재료비"/>
    <s v="일반재료비"/>
    <s v="○ 기계, 전기, 소방 재료비(소모성 잡자재)"/>
    <x v="1"/>
    <x v="12"/>
    <x v="6"/>
    <s v="X"/>
    <s v="1"/>
    <m/>
    <s v="○"/>
    <m/>
    <s v="대응"/>
    <n v="4000000"/>
    <m/>
    <x v="52"/>
    <n v="722060"/>
    <n v="0.18051500000000001"/>
    <m/>
  </r>
  <r>
    <n v="39"/>
    <s v="공원수련관관리처(공원)"/>
    <s v="행정운영활동"/>
    <s v="공통경비"/>
    <s v="공통경비(공원관리)"/>
    <s v="206-01"/>
    <s v="재료비"/>
    <s v="일반재료비"/>
    <s v="○ 재난대비용품"/>
    <x v="0"/>
    <x v="19"/>
    <x v="3"/>
    <s v="X"/>
    <s v="4"/>
    <s v="○"/>
    <m/>
    <m/>
    <s v="대응"/>
    <n v="1000000"/>
    <m/>
    <x v="7"/>
    <n v="968180"/>
    <n v="0.96818000000000004"/>
    <m/>
  </r>
  <r>
    <n v="40"/>
    <s v="공원수련관관리처(공원)"/>
    <s v="행정운영활동"/>
    <s v="공통경비"/>
    <s v="공통경비(공원관리)"/>
    <s v="206-01"/>
    <s v="재료비"/>
    <s v="일반재료비"/>
    <s v="○ 등기구 및 램프 구입(다운라이트, 메탈램프, LED램프 등)"/>
    <x v="1"/>
    <x v="13"/>
    <x v="9"/>
    <s v="X"/>
    <s v="1"/>
    <m/>
    <s v="○"/>
    <m/>
    <s v="대응"/>
    <n v="13000000"/>
    <m/>
    <x v="54"/>
    <n v="19904940"/>
    <n v="1.5311492307692307"/>
    <m/>
  </r>
  <r>
    <n v="41"/>
    <s v="공원수련관관리처(공원)"/>
    <s v="행정운영활동"/>
    <s v="공통경비"/>
    <s v="공통경비(공원관리)"/>
    <s v="214-05"/>
    <s v="수선유지교체비"/>
    <s v="수선유지비"/>
    <s v="○ 시설물 유지보수비"/>
    <x v="1"/>
    <x v="12"/>
    <x v="6"/>
    <s v="X"/>
    <s v="1"/>
    <m/>
    <s v="○"/>
    <m/>
    <s v="대응"/>
    <n v="101513000"/>
    <m/>
    <x v="143"/>
    <n v="144366320"/>
    <n v="1.422146129067213"/>
    <m/>
  </r>
  <r>
    <n v="42"/>
    <s v="공원수련관관리처(공원)"/>
    <s v="행정운영활동"/>
    <s v="공통경비"/>
    <s v="공통경비(공원관리)"/>
    <s v="214-05"/>
    <s v="수선유지교체비"/>
    <s v="수선유지비"/>
    <s v="○ 안내표지판 정비"/>
    <x v="0"/>
    <x v="10"/>
    <x v="4"/>
    <s v="X"/>
    <s v="5"/>
    <m/>
    <s v="○"/>
    <m/>
    <s v="대응"/>
    <n v="3200000"/>
    <m/>
    <x v="37"/>
    <n v="4444000"/>
    <n v="1.3887499999999999"/>
    <m/>
  </r>
  <r>
    <n v="43"/>
    <s v="공원수련관관리처(공원)"/>
    <s v="행정운영활동"/>
    <s v="공통경비"/>
    <s v="공통경비(공원관리)"/>
    <s v="214-05"/>
    <s v="수선유지교체비"/>
    <s v="수선유지비"/>
    <s v="○ 옥외운동기구 및 놀이시설 유지보수"/>
    <x v="1"/>
    <x v="12"/>
    <x v="6"/>
    <s v="X"/>
    <s v="1"/>
    <m/>
    <s v="○"/>
    <m/>
    <s v="대응"/>
    <n v="5000000"/>
    <m/>
    <x v="56"/>
    <n v="3885180"/>
    <n v="0.77703599999999995"/>
    <m/>
  </r>
  <r>
    <n v="44"/>
    <s v="공원수련관관리처(공원)"/>
    <s v="행정운영활동"/>
    <s v="공통경비"/>
    <s v="공통경비(공원관리)"/>
    <s v="214-05"/>
    <s v="수선유지교체비"/>
    <s v="수선유지비"/>
    <s v="○ 잔디 및 수목 유지관리"/>
    <x v="1"/>
    <x v="12"/>
    <x v="6"/>
    <s v="X"/>
    <s v="1"/>
    <m/>
    <s v="○"/>
    <m/>
    <s v="대응"/>
    <n v="133939000"/>
    <m/>
    <x v="144"/>
    <n v="120946350"/>
    <n v="0.90299576672963067"/>
    <m/>
  </r>
  <r>
    <n v="45"/>
    <s v="공원수련관관리처(공원)"/>
    <s v="행정운영활동"/>
    <s v="공통경비"/>
    <s v="공통경비(공원관리)"/>
    <s v="214-05"/>
    <s v="수선유지교체비"/>
    <s v="수선유지비"/>
    <s v="○ 기계분야"/>
    <x v="1"/>
    <x v="12"/>
    <x v="6"/>
    <s v="X"/>
    <s v="1"/>
    <m/>
    <s v="○"/>
    <m/>
    <s v="대응"/>
    <n v="34000000"/>
    <m/>
    <x v="145"/>
    <n v="25055400"/>
    <n v="0.73692352941176476"/>
    <m/>
  </r>
  <r>
    <n v="46"/>
    <s v="공원수련관관리처(공원)"/>
    <s v="행정운영활동"/>
    <s v="공통경비"/>
    <s v="공통경비(공원관리)"/>
    <s v="214-05"/>
    <s v="수선유지교체비"/>
    <s v="수선유지비"/>
    <s v="○ 공원 전기설비 유지보수"/>
    <x v="1"/>
    <x v="13"/>
    <x v="9"/>
    <s v="X"/>
    <s v="1"/>
    <m/>
    <s v="○"/>
    <m/>
    <s v="대응"/>
    <n v="12575000"/>
    <m/>
    <x v="146"/>
    <n v="7700000"/>
    <n v="0.6123260437375746"/>
    <m/>
  </r>
  <r>
    <n v="47"/>
    <s v="공원수련관관리처(공원)"/>
    <s v="행정운영활동"/>
    <s v="공통경비"/>
    <s v="공통경비(공원관리)"/>
    <s v="214-05"/>
    <s v="수선유지교체비"/>
    <s v="수선유지비"/>
    <s v="○ 공원 조명 및 방송설비 유지관리"/>
    <x v="1"/>
    <x v="13"/>
    <x v="9"/>
    <s v="X"/>
    <s v="1"/>
    <m/>
    <s v="○"/>
    <m/>
    <s v="대응"/>
    <n v="7000000"/>
    <m/>
    <x v="125"/>
    <n v="2904000"/>
    <n v="0.41485714285714287"/>
    <m/>
  </r>
  <r>
    <n v="48"/>
    <s v="공원수련관관리처(공원)"/>
    <s v="행정운영활동"/>
    <s v="공통경비"/>
    <s v="공통경비(공원관리)"/>
    <s v="214-05"/>
    <s v="수선유지교체비"/>
    <s v="수선유지비"/>
    <s v="○ 비상발전기(3대) 유지보수"/>
    <x v="0"/>
    <x v="18"/>
    <x v="0"/>
    <s v="X"/>
    <s v="1"/>
    <m/>
    <s v="○"/>
    <m/>
    <s v="대응"/>
    <n v="3000000"/>
    <m/>
    <x v="24"/>
    <n v="0"/>
    <n v="0"/>
    <m/>
  </r>
  <r>
    <n v="49"/>
    <s v="공원수련관관리처(공원)"/>
    <s v="행정운영활동"/>
    <s v="공통경비"/>
    <s v="공통경비(공원관리)"/>
    <s v="214-05"/>
    <s v="수선유지교체비"/>
    <s v="수선유지비"/>
    <s v="○ 재난안전설비(소방, CCTV 등) 유지관리"/>
    <x v="1"/>
    <x v="16"/>
    <x v="12"/>
    <s v="X"/>
    <s v="1"/>
    <m/>
    <s v="○"/>
    <m/>
    <s v="대비"/>
    <n v="9470000"/>
    <m/>
    <x v="147"/>
    <n v="5716100"/>
    <n v="0.60360084477296727"/>
    <m/>
  </r>
  <r>
    <n v="50"/>
    <s v="공원수련관관리처(공원)"/>
    <s v="행정운영활동"/>
    <s v="공통경비"/>
    <s v="공통경비(공원관리)"/>
    <s v="215-00"/>
    <s v="동력비"/>
    <s v="동력비"/>
    <s v="○ 발전기 연료(관문, 문원, 실내체육관)"/>
    <x v="0"/>
    <x v="18"/>
    <x v="0"/>
    <s v="X"/>
    <s v="9"/>
    <m/>
    <s v="○"/>
    <m/>
    <s v="대응"/>
    <n v="450000"/>
    <m/>
    <x v="50"/>
    <n v="128640"/>
    <n v="0.28586666666666666"/>
    <m/>
  </r>
  <r>
    <n v="51"/>
    <s v="공원수련관관리처(공원)"/>
    <s v="공원시설 대행사업(자본)"/>
    <s v="수요자 중심의 공원환경 조성(자본)"/>
    <s v="관문체육공원 시설 개선(건물)"/>
    <s v="401-01"/>
    <s v="시설비및부대비"/>
    <s v="시설비"/>
    <s v="○ 관문 종합경기장 대형시계 교체 공사(주민참여예산)"/>
    <x v="1"/>
    <x v="12"/>
    <x v="6"/>
    <s v="○"/>
    <s v="1"/>
    <m/>
    <s v="○"/>
    <m/>
    <s v="대비"/>
    <n v="13000000"/>
    <m/>
    <x v="54"/>
    <n v="12180000"/>
    <n v="0.93692307692307697"/>
    <m/>
  </r>
  <r>
    <n v="52"/>
    <s v="공원수련관관리처(공원)"/>
    <s v="공원시설 대행사업(자본)"/>
    <s v="수요자 중심의 공원환경 조성(자본)"/>
    <s v="관문실내체육관 시설 개선(건물)"/>
    <s v="401-01"/>
    <s v="시설비및부대비"/>
    <s v="시설비"/>
    <s v="○ 관문 체육관 지열히트펌프 효율개선 공사"/>
    <x v="1"/>
    <x v="12"/>
    <x v="6"/>
    <s v="○"/>
    <s v="1"/>
    <m/>
    <s v="○"/>
    <m/>
    <s v="대비"/>
    <n v="60000000"/>
    <m/>
    <x v="148"/>
    <n v="59132520"/>
    <n v="0.98554200000000003"/>
    <m/>
  </r>
  <r>
    <n v="53"/>
    <s v="공원수련관관리처(공원)"/>
    <s v="공원시설 대행사업(자본)"/>
    <s v="수요자 중심의 공원환경 조성(자본)"/>
    <s v="관문실내체육관 시설 개선(건물)"/>
    <s v="401-01"/>
    <s v="시설비및부대비"/>
    <s v="시설비"/>
    <s v="○ 관문 체육관 조명 개선 공사"/>
    <x v="1"/>
    <x v="13"/>
    <x v="9"/>
    <s v="○"/>
    <s v="1"/>
    <m/>
    <s v="○"/>
    <m/>
    <s v="대비"/>
    <n v="300000000"/>
    <n v="-63000000"/>
    <x v="149"/>
    <n v="231285550"/>
    <n v="0.97588839662447258"/>
    <m/>
  </r>
  <r>
    <n v="54"/>
    <s v="공원수련관관리처(공원)"/>
    <s v="공원시설 대행사업(자본)"/>
    <s v="수요자 중심의 공원환경 조성(자본)"/>
    <s v="문원체육공원 시설 개선(건물)"/>
    <s v="401-01"/>
    <s v="시설비및부대비"/>
    <s v="시설비"/>
    <s v="○ 문원공원 막구조 정비 공사"/>
    <x v="1"/>
    <x v="12"/>
    <x v="6"/>
    <s v="○"/>
    <s v="1"/>
    <m/>
    <s v="○"/>
    <m/>
    <s v="대비"/>
    <n v="40000000"/>
    <n v="-12000000"/>
    <x v="150"/>
    <n v="27002800"/>
    <n v="0.96438571428571429"/>
    <m/>
  </r>
  <r>
    <n v="55"/>
    <s v="공원수련관관리처(공원)"/>
    <s v="공원시설 대행사업(자본)"/>
    <s v="수요자 중심의 공원환경 조성(자본)"/>
    <s v="문원체육공원 시설 개선(건물)"/>
    <s v="401-01"/>
    <s v="시설비및부대비"/>
    <s v="시설비"/>
    <s v="○ 문원 축구장 대형시계 교체 공사(주민참여예산)"/>
    <x v="1"/>
    <x v="12"/>
    <x v="6"/>
    <s v="○"/>
    <s v="1"/>
    <m/>
    <s v="○"/>
    <m/>
    <s v="대비"/>
    <n v="5000000"/>
    <m/>
    <x v="56"/>
    <n v="3950000"/>
    <n v="0.79"/>
    <m/>
  </r>
  <r>
    <n v="56"/>
    <s v="공원수련관관리처(공원)"/>
    <s v="공원시설 대행사업(자본)"/>
    <s v="수요자 중심의 공원환경 조성(자본)"/>
    <s v="공원통합 시설 개선(건물)"/>
    <s v="401-01"/>
    <s v="시설비및부대비"/>
    <s v="시설비"/>
    <s v="○ 관문 전기온수기 설치 공사"/>
    <x v="0"/>
    <x v="11"/>
    <x v="1"/>
    <s v="X"/>
    <s v="1"/>
    <m/>
    <s v="○"/>
    <m/>
    <s v="대비"/>
    <n v="65000000"/>
    <m/>
    <x v="151"/>
    <n v="62787930"/>
    <n v="0.96596815384615387"/>
    <m/>
  </r>
  <r>
    <n v="57"/>
    <s v="공원수련관관리처(공원)"/>
    <s v="공원시설 대행사업(자본)"/>
    <s v="수요자 중심의 공원환경 조성(자본)"/>
    <s v="공원통합 시설 개선(건물)"/>
    <s v="401-01"/>
    <s v="시설비및부대비"/>
    <s v="시설비"/>
    <s v="○ 관문 CCTV 교체 및 증설 공사"/>
    <x v="1"/>
    <x v="12"/>
    <x v="6"/>
    <s v="○"/>
    <s v="1"/>
    <m/>
    <s v="○"/>
    <m/>
    <s v="대비"/>
    <n v="16000000"/>
    <m/>
    <x v="152"/>
    <n v="14983420"/>
    <n v="0.93646375000000004"/>
    <m/>
  </r>
  <r>
    <n v="58"/>
    <s v="공원수련관관리처(공원)"/>
    <s v="공원시설 대행사업(자본)"/>
    <s v="수요자 중심의 공원환경 조성(자본)"/>
    <s v="공원통합 시설 개선(건물)"/>
    <s v="401-01"/>
    <s v="시설비및부대비"/>
    <s v="시설비"/>
    <s v="○ 체육공원 웹카메라 설치 공사"/>
    <x v="1"/>
    <x v="12"/>
    <x v="6"/>
    <s v="○"/>
    <s v="1"/>
    <m/>
    <s v="○"/>
    <m/>
    <s v="대비"/>
    <n v="4500000"/>
    <m/>
    <x v="153"/>
    <n v="4336500"/>
    <n v="0.96366666666666667"/>
    <m/>
  </r>
  <r>
    <n v="59"/>
    <s v="공원수련관관리처(공원)"/>
    <s v="공원시설 대행사업(자본)"/>
    <s v="수요자 중심의 공원환경 조성(자본)"/>
    <s v="공원통합 시설 개선(건물)"/>
    <s v="401-01"/>
    <s v="시설비및부대비"/>
    <s v="시설비"/>
    <s v="○ 관문·문원체육공원 노후 변압기 교체"/>
    <x v="1"/>
    <x v="13"/>
    <x v="9"/>
    <s v="○"/>
    <s v="1"/>
    <m/>
    <s v="○"/>
    <m/>
    <s v="대비"/>
    <n v="110000000"/>
    <n v="-25000000"/>
    <x v="154"/>
    <n v="84405050"/>
    <n v="0.99300058823529413"/>
    <m/>
  </r>
  <r>
    <n v="60"/>
    <s v="공원수련관관리처(공원)"/>
    <s v="공원시설 대행사업(자본)"/>
    <s v="수요자 중심의 공원환경 조성(자본)"/>
    <s v="관문실내체육관 자산 취득(공기구비품)"/>
    <s v="405-01"/>
    <s v="자산취득비"/>
    <s v="자산및물품취득비"/>
    <s v="○ 심폐소생 교육용 마네킨 구입"/>
    <x v="0"/>
    <x v="10"/>
    <x v="4"/>
    <s v="X"/>
    <s v="5"/>
    <s v="○"/>
    <m/>
    <m/>
    <s v="대비"/>
    <n v="700000"/>
    <m/>
    <x v="3"/>
    <n v="678000"/>
    <n v="0.96857142857142853"/>
    <m/>
  </r>
  <r>
    <n v="61"/>
    <s v="공원수련관관리처(공원)"/>
    <s v="공원시설 대행사업(자본)"/>
    <s v="수요자 중심의 공원환경 조성(자본)"/>
    <s v="관문실내체육관 자산 취득(공기구비품)"/>
    <s v="405-01"/>
    <s v="자산취득비"/>
    <s v="자산및물품취득비"/>
    <s v="○ 교육용 자동심장충격기 구입"/>
    <x v="0"/>
    <x v="10"/>
    <x v="4"/>
    <s v="X"/>
    <s v="5"/>
    <s v="○"/>
    <m/>
    <m/>
    <s v="대비"/>
    <n v="320000"/>
    <m/>
    <x v="25"/>
    <n v="275000"/>
    <n v="0.859375"/>
    <m/>
  </r>
  <r>
    <n v="62"/>
    <s v="공원수련관관리처(공원)"/>
    <s v="공원시설 대행사업(자본)"/>
    <s v="수요자 중심의 공원환경 조성(자본)"/>
    <s v="관문체육공원 자산 취득(공기구비품)"/>
    <s v="405-01"/>
    <s v="자산취득비"/>
    <s v="자산및물품취득비"/>
    <s v="○ 전기설비 열화상 측정 카메라 구입"/>
    <x v="1"/>
    <x v="13"/>
    <x v="9"/>
    <s v="X"/>
    <s v="1"/>
    <m/>
    <s v="○"/>
    <m/>
    <s v="대응"/>
    <n v="1500000"/>
    <m/>
    <x v="30"/>
    <n v="1227600"/>
    <n v="0.81840000000000002"/>
    <m/>
  </r>
  <r>
    <n v="63"/>
    <s v="공원수련관관리처(공원)"/>
    <s v="공원시설 대행사업(자본)"/>
    <s v="수요자 중심의 공원환경 조성(자본)"/>
    <s v="관문체육공원 자산 취득(공기구비품)"/>
    <s v="405-01"/>
    <s v="자산취득비"/>
    <s v="자산및물품취득비"/>
    <s v="○ 절연 방전봉 구입"/>
    <x v="1"/>
    <x v="13"/>
    <x v="9"/>
    <s v="X"/>
    <s v="1"/>
    <m/>
    <s v="○"/>
    <m/>
    <s v="대응"/>
    <n v="1000000"/>
    <m/>
    <x v="7"/>
    <n v="667570"/>
    <n v="0.66757"/>
    <m/>
  </r>
  <r>
    <n v="64"/>
    <s v="공원수련관관리처(공원)"/>
    <s v="공원시설 대행사업(자본)"/>
    <s v="수요자 중심의 공원환경 조성(자본)"/>
    <s v="문원체육공원 자산 취득(공기구비품)"/>
    <s v="405-01"/>
    <s v="자산취득비"/>
    <s v="자산및물품취득비"/>
    <s v="○ 자동심장충격기 및 보관함 구입(대체)"/>
    <x v="0"/>
    <x v="8"/>
    <x v="7"/>
    <s v="X"/>
    <s v="4"/>
    <s v="○"/>
    <m/>
    <m/>
    <s v="대비"/>
    <n v="2200000"/>
    <m/>
    <x v="13"/>
    <n v="2044790"/>
    <n v="0.92945"/>
    <m/>
  </r>
  <r>
    <n v="65"/>
    <e v="#REF!"/>
    <s v="공원시설 대행사업(자본)"/>
    <s v="수요자 중심의 공원환경 조성(자본)"/>
    <s v="관문체육공원 시설 개선(건물)"/>
    <s v="401-01"/>
    <s v="시설비및부대비"/>
    <s v="시설비"/>
    <s v="관문체육공원 풋살장 개선 공사"/>
    <x v="1"/>
    <x v="12"/>
    <x v="6"/>
    <s v="○"/>
    <s v="1"/>
    <m/>
    <s v="○"/>
    <m/>
    <s v="대비"/>
    <n v="0"/>
    <n v="249000000"/>
    <x v="155"/>
    <n v="214425630"/>
    <n v="0.86114710843373499"/>
    <m/>
  </r>
  <r>
    <n v="-7"/>
    <s v="공원수련관관리처(수련관)"/>
    <s v="청소년수련관 대행사업"/>
    <s v="쾌적하고 안전한 청소년수련관 운영"/>
    <s v="청소년수련관 체육시설 운영"/>
    <s v="201-01"/>
    <s v="일반운영비"/>
    <s v="사무관리비"/>
    <s v="○ 의무실 용품 및 약품"/>
    <x v="0"/>
    <x v="8"/>
    <x v="7"/>
    <s v="X"/>
    <s v="4"/>
    <s v="○"/>
    <m/>
    <m/>
    <s v="대비"/>
    <n v="1200000"/>
    <m/>
    <x v="33"/>
    <n v="1118300"/>
    <n v="0.93191666666666662"/>
    <m/>
  </r>
  <r>
    <n v="-6"/>
    <s v="공원수련관관리처(수련관)"/>
    <s v="청소년수련관 대행사업"/>
    <s v="쾌적하고 안전한 청소년수련관 운영"/>
    <s v="청소년수련관 체육시설 운영"/>
    <s v="201-01"/>
    <s v="일반운영비"/>
    <s v="사무관리비"/>
    <s v="○ 사업장 유지관리 용품"/>
    <x v="0"/>
    <x v="11"/>
    <x v="1"/>
    <s v="X"/>
    <s v="1"/>
    <m/>
    <s v="○"/>
    <m/>
    <s v="대응"/>
    <n v="4800000"/>
    <m/>
    <x v="32"/>
    <n v="4964120"/>
    <n v="1.0341916666666666"/>
    <m/>
  </r>
  <r>
    <n v="-5"/>
    <s v="공원수련관관리처(수련관)"/>
    <s v="청소년수련관 대행사업"/>
    <s v="쾌적하고 안전한 청소년수련관 운영"/>
    <s v="청소년수련관 체육시설 운영"/>
    <s v="201-11"/>
    <s v="일반운영비"/>
    <s v="지급수수료"/>
    <s v="○ 2호 셔틀버스 운영 대행 용역"/>
    <x v="0"/>
    <x v="11"/>
    <x v="1"/>
    <s v="X"/>
    <s v="1"/>
    <m/>
    <m/>
    <s v="○"/>
    <s v="대응"/>
    <n v="56400000"/>
    <m/>
    <x v="156"/>
    <n v="34389500"/>
    <n v="0.60974290780141849"/>
    <m/>
  </r>
  <r>
    <n v="-4"/>
    <s v="공원수련관관리처(수련관)"/>
    <s v="청소년수련관 대행사업"/>
    <s v="쾌적하고 안전한 청소년수련관 운영"/>
    <s v="청소년수련관 체육시설 운영"/>
    <s v="201-12"/>
    <s v="일반운영비"/>
    <s v="교육훈련비"/>
    <s v="○ 법정교육(청소년지도사, 간호사 보수교육 등)"/>
    <x v="0"/>
    <x v="4"/>
    <x v="4"/>
    <s v="X"/>
    <n v="5"/>
    <s v="○"/>
    <m/>
    <m/>
    <s v="예방"/>
    <n v="800000"/>
    <m/>
    <x v="51"/>
    <n v="720000"/>
    <n v="0.9"/>
    <m/>
  </r>
  <r>
    <n v="-3"/>
    <s v="공원수련관관리처(수련관)"/>
    <s v="청소년수련관 대행사업"/>
    <s v="쾌적하고 안전한 청소년수련관 운영"/>
    <s v="청소년수련관 체육시설 운영"/>
    <s v="201-13"/>
    <s v="일반운영비"/>
    <s v="임차료"/>
    <s v="○ 셔틀버스 임차료(신설)"/>
    <x v="0"/>
    <x v="11"/>
    <x v="1"/>
    <s v="X"/>
    <s v="9"/>
    <m/>
    <m/>
    <s v="○"/>
    <s v="대비"/>
    <n v="6000000"/>
    <m/>
    <x v="38"/>
    <n v="0"/>
    <n v="0"/>
    <m/>
  </r>
  <r>
    <n v="-2"/>
    <s v="공원수련관관리처(수련관)"/>
    <s v="청소년수련관 대행사업"/>
    <s v="쾌적하고 안전한 청소년수련관 운영"/>
    <s v="청소년수련관 체육시설 운영"/>
    <s v="201-21"/>
    <s v="일반운영비"/>
    <s v="공공요금및제세"/>
    <s v="○ 셔틀버스 관련 제세 및 보험료"/>
    <x v="0"/>
    <x v="0"/>
    <x v="0"/>
    <s v="X"/>
    <n v="9"/>
    <m/>
    <m/>
    <s v="○"/>
    <s v="복구"/>
    <n v="5800000"/>
    <m/>
    <x v="157"/>
    <n v="2365800"/>
    <n v="0.40789655172413791"/>
    <m/>
  </r>
  <r>
    <n v="-1"/>
    <s v="공원수련관관리처(수련관)"/>
    <s v="청소년수련관 대행사업"/>
    <s v="쾌적하고 안전한 청소년수련관 운영"/>
    <s v="청소년수련관 체육시설 운영"/>
    <s v="201-21"/>
    <s v="일반운영비"/>
    <s v="공공요금및제세"/>
    <s v="○ 안심벨 통신요금(신설)"/>
    <x v="0"/>
    <x v="1"/>
    <x v="1"/>
    <s v="X"/>
    <s v="9"/>
    <m/>
    <m/>
    <s v="○"/>
    <s v="대비"/>
    <n v="360000"/>
    <m/>
    <x v="158"/>
    <n v="179850"/>
    <n v="0.49958333333333332"/>
    <m/>
  </r>
  <r>
    <n v="0"/>
    <s v="공원수련관관리처(수련관)"/>
    <s v="청소년수련관 대행사업"/>
    <s v="쾌적하고 안전한 청소년수련관 운영"/>
    <s v="청소년수련관 체육시설 운영"/>
    <s v="201-21"/>
    <s v="일반운영비"/>
    <s v="공공요금및제세"/>
    <s v="○ 영조물배상책임보험 자기부담금"/>
    <x v="0"/>
    <x v="0"/>
    <x v="0"/>
    <s v="X"/>
    <n v="9"/>
    <s v="○"/>
    <m/>
    <m/>
    <s v="복구"/>
    <n v="500000"/>
    <m/>
    <x v="15"/>
    <n v="0"/>
    <n v="0"/>
    <m/>
  </r>
  <r>
    <n v="1"/>
    <s v="공원수련관관리처(수련관)"/>
    <s v="청소년수련관 대행사업"/>
    <s v="쾌적하고 안전한 청소년수련관 운영"/>
    <s v="청소년수련관 체육시설 운영"/>
    <s v="201-22"/>
    <s v="일반운영비"/>
    <s v="차량선박비"/>
    <s v="○ 셔틀버스 수리비"/>
    <x v="1"/>
    <x v="5"/>
    <x v="5"/>
    <s v="X"/>
    <s v="1"/>
    <m/>
    <m/>
    <s v="○"/>
    <s v="대응"/>
    <n v="12000000"/>
    <m/>
    <x v="159"/>
    <n v="6070110"/>
    <n v="0.50584249999999997"/>
    <m/>
  </r>
  <r>
    <n v="2"/>
    <s v="공원수련관관리처(수련관)"/>
    <s v="청소년수련관 대행사업"/>
    <s v="쾌적하고 안전한 청소년수련관 운영"/>
    <s v="청소년수련관 체육시설 운영"/>
    <s v="201-22"/>
    <s v="일반운영비"/>
    <s v="차량선박비"/>
    <s v="○ 셔틀버스 검사비용"/>
    <x v="1"/>
    <x v="5"/>
    <x v="5"/>
    <s v="X"/>
    <s v="2"/>
    <m/>
    <m/>
    <s v="○"/>
    <s v="예방"/>
    <n v="300000"/>
    <m/>
    <x v="131"/>
    <n v="70000"/>
    <n v="0.23333333333333334"/>
    <m/>
  </r>
  <r>
    <n v="3"/>
    <s v="공원수련관관리처(수련관)"/>
    <s v="청소년수련관 대행사업"/>
    <s v="쾌적하고 안전한 청소년수련관 운영"/>
    <s v="청소년수련관 체육시설 운영"/>
    <s v="214-05"/>
    <s v="수선유지교체비"/>
    <s v="수선유지비"/>
    <s v="○ 체육관련 기기 유지관리"/>
    <x v="1"/>
    <x v="6"/>
    <x v="6"/>
    <s v="X"/>
    <s v="1"/>
    <m/>
    <m/>
    <s v="○"/>
    <s v="대응"/>
    <n v="5000000"/>
    <m/>
    <x v="56"/>
    <n v="4548900"/>
    <n v="0.90978000000000003"/>
    <m/>
  </r>
  <r>
    <n v="4"/>
    <s v="공원수련관관리처(수련관)"/>
    <s v="청소년수련관 대행사업"/>
    <s v="쾌적하고 안전한 청소년수련관 운영"/>
    <s v="청소년수련관 시설 관리"/>
    <s v="201-01"/>
    <s v="일반운영비"/>
    <s v="사무관리비"/>
    <s v="○ 상황실 소모품"/>
    <x v="0"/>
    <x v="11"/>
    <x v="1"/>
    <s v="X"/>
    <s v="4"/>
    <m/>
    <m/>
    <s v="○"/>
    <s v="대비"/>
    <n v="900000"/>
    <m/>
    <x v="85"/>
    <n v="875730"/>
    <n v="0.97303333333333331"/>
    <m/>
  </r>
  <r>
    <n v="5"/>
    <s v="공원수련관관리처(수련관)"/>
    <s v="청소년수련관 대행사업"/>
    <s v="쾌적하고 안전한 청소년수련관 운영"/>
    <s v="청소년수련관 시설 관리"/>
    <s v="201-01"/>
    <s v="일반운영비"/>
    <s v="사무관리비"/>
    <s v="○ 서적 구입"/>
    <x v="0"/>
    <x v="11"/>
    <x v="1"/>
    <s v="X"/>
    <s v="9"/>
    <m/>
    <s v="○"/>
    <m/>
    <s v="예방"/>
    <n v="342000"/>
    <m/>
    <x v="160"/>
    <n v="335000"/>
    <n v="0.97953216374269003"/>
    <m/>
  </r>
  <r>
    <n v="6"/>
    <s v="공원수련관관리처(수련관)"/>
    <s v="청소년수련관 대행사업"/>
    <s v="쾌적하고 안전한 청소년수련관 운영"/>
    <s v="청소년수련관 시설 관리"/>
    <s v="201-11"/>
    <s v="일반운영비"/>
    <s v="지급수수료"/>
    <s v="○ 시설물 정기검사 수수료 등"/>
    <x v="1"/>
    <x v="6"/>
    <x v="6"/>
    <s v="X"/>
    <s v="2"/>
    <m/>
    <s v="○"/>
    <m/>
    <s v="예방"/>
    <n v="59330000"/>
    <m/>
    <x v="161"/>
    <n v="46632460"/>
    <n v="0.78598449351087141"/>
    <m/>
  </r>
  <r>
    <n v="7"/>
    <s v="공원수련관관리처(수련관)"/>
    <s v="청소년수련관 대행사업"/>
    <s v="쾌적하고 안전한 청소년수련관 운영"/>
    <s v="청소년수련관 시설 관리"/>
    <s v="201-12"/>
    <s v="일반운영비"/>
    <s v="교육훈련비"/>
    <s v="○ 전기안전관리자 교육"/>
    <x v="0"/>
    <x v="4"/>
    <x v="4"/>
    <s v="X"/>
    <n v="5"/>
    <m/>
    <s v="○"/>
    <m/>
    <s v="예방"/>
    <n v="150000"/>
    <m/>
    <x v="122"/>
    <n v="105000"/>
    <n v="0.7"/>
    <m/>
  </r>
  <r>
    <n v="8"/>
    <s v="공원수련관관리처(수련관)"/>
    <s v="청소년수련관 대행사업"/>
    <s v="쾌적하고 안전한 청소년수련관 운영"/>
    <s v="청소년수련관 시설 관리"/>
    <s v="201-12"/>
    <s v="일반운영비"/>
    <s v="교육훈련비"/>
    <s v="○ 소방안전관리자 교육"/>
    <x v="0"/>
    <x v="4"/>
    <x v="4"/>
    <s v="X"/>
    <n v="5"/>
    <m/>
    <s v="○"/>
    <m/>
    <s v="예방"/>
    <n v="120000"/>
    <m/>
    <x v="141"/>
    <n v="144000"/>
    <n v="1.2"/>
    <m/>
  </r>
  <r>
    <n v="9"/>
    <s v="공원수련관관리처(수련관)"/>
    <s v="청소년수련관 대행사업"/>
    <s v="쾌적하고 안전한 청소년수련관 운영"/>
    <s v="청소년수련관 시설 관리"/>
    <s v="201-12"/>
    <s v="일반운영비"/>
    <s v="교육훈련비"/>
    <s v="○ 환경기술인 교육"/>
    <x v="0"/>
    <x v="4"/>
    <x v="4"/>
    <s v="X"/>
    <n v="5"/>
    <m/>
    <s v="○"/>
    <m/>
    <s v="예방"/>
    <n v="50000"/>
    <m/>
    <x v="139"/>
    <n v="36000"/>
    <n v="0.72"/>
    <m/>
  </r>
  <r>
    <n v="10"/>
    <s v="공원수련관관리처(수련관)"/>
    <s v="청소년수련관 대행사업"/>
    <s v="쾌적하고 안전한 청소년수련관 운영"/>
    <s v="청소년수련관 시설 관리"/>
    <s v="201-12"/>
    <s v="일반운영비"/>
    <s v="교육훈련비"/>
    <s v="○ 기계설비 유지관리자 선임교육"/>
    <x v="0"/>
    <x v="4"/>
    <x v="4"/>
    <s v="X"/>
    <n v="5"/>
    <m/>
    <s v="○"/>
    <m/>
    <s v="예방"/>
    <n v="155000"/>
    <m/>
    <x v="162"/>
    <n v="155000"/>
    <n v="1"/>
    <m/>
  </r>
  <r>
    <n v="11"/>
    <s v="공원수련관관리처(수련관)"/>
    <s v="청소년수련관 대행사업"/>
    <s v="쾌적하고 안전한 청소년수련관 운영"/>
    <s v="청소년수련관 시설 관리"/>
    <s v="201-12"/>
    <s v="일반운영비"/>
    <s v="교육훈련비"/>
    <s v="○ 인정검사대상기기 관리자 교육"/>
    <x v="0"/>
    <x v="4"/>
    <x v="4"/>
    <s v="X"/>
    <n v="5"/>
    <m/>
    <s v="○"/>
    <m/>
    <s v="예방"/>
    <n v="50000"/>
    <m/>
    <x v="139"/>
    <n v="46000"/>
    <n v="0.92"/>
    <m/>
  </r>
  <r>
    <n v="12"/>
    <s v="공원수련관관리처(수련관)"/>
    <s v="청소년수련관 대행사업"/>
    <s v="쾌적하고 안전한 청소년수련관 운영"/>
    <s v="청소년수련관 시설 관리"/>
    <s v="201-12"/>
    <s v="일반운영비"/>
    <s v="교육훈련비"/>
    <s v="○ 도시가스 사용시설 안전관리자 교육"/>
    <x v="0"/>
    <x v="4"/>
    <x v="4"/>
    <s v="X"/>
    <n v="5"/>
    <m/>
    <s v="○"/>
    <m/>
    <s v="예방"/>
    <n v="30000"/>
    <m/>
    <x v="163"/>
    <n v="0"/>
    <n v="0"/>
    <m/>
  </r>
  <r>
    <n v="13"/>
    <s v="공원수련관관리처(수련관)"/>
    <s v="청소년수련관 대행사업"/>
    <s v="쾌적하고 안전한 청소년수련관 운영"/>
    <s v="청소년수련관 시설 관리"/>
    <s v="201-12"/>
    <s v="일반운영비"/>
    <s v="교육훈련비"/>
    <s v="○ 저수조 관리자 교육"/>
    <x v="0"/>
    <x v="4"/>
    <x v="4"/>
    <s v="X"/>
    <n v="5"/>
    <m/>
    <s v="○"/>
    <m/>
    <s v="예방"/>
    <n v="60000"/>
    <m/>
    <x v="47"/>
    <n v="0"/>
    <n v="0"/>
    <m/>
  </r>
  <r>
    <n v="14"/>
    <s v="공원수련관관리처(수련관)"/>
    <s v="청소년수련관 대행사업"/>
    <s v="쾌적하고 안전한 청소년수련관 운영"/>
    <s v="청소년수련관 시설 관리"/>
    <s v="201-15"/>
    <s v="일반운영비"/>
    <s v="복리후생비"/>
    <s v="○ 기술직 작업복"/>
    <x v="1"/>
    <x v="21"/>
    <x v="2"/>
    <s v="X"/>
    <s v="4"/>
    <s v="○"/>
    <m/>
    <m/>
    <s v="대비"/>
    <n v="600000"/>
    <m/>
    <x v="31"/>
    <n v="627000"/>
    <n v="1.0449999999999999"/>
    <m/>
  </r>
  <r>
    <n v="15"/>
    <s v="공원수련관관리처(수련관)"/>
    <s v="청소년수련관 대행사업"/>
    <s v="쾌적하고 안전한 청소년수련관 운영"/>
    <s v="청소년수련관 시설 관리"/>
    <s v="201-15"/>
    <s v="일반운영비"/>
    <s v="복리후생비"/>
    <s v="○ 환경 작업복"/>
    <x v="1"/>
    <x v="21"/>
    <x v="2"/>
    <s v="X"/>
    <s v="4"/>
    <s v="○"/>
    <m/>
    <m/>
    <s v="대비"/>
    <n v="1000000"/>
    <m/>
    <x v="7"/>
    <n v="1820000"/>
    <n v="1.82"/>
    <m/>
  </r>
  <r>
    <n v="16"/>
    <s v="공원수련관관리처(수련관)"/>
    <s v="청소년수련관 대행사업"/>
    <s v="쾌적하고 안전한 청소년수련관 운영"/>
    <s v="청소년수련관 시설 관리"/>
    <s v="201-15"/>
    <s v="일반운영비"/>
    <s v="복리후생비"/>
    <s v="○ 안전화"/>
    <x v="1"/>
    <x v="21"/>
    <x v="2"/>
    <s v="X"/>
    <s v="4"/>
    <s v="○"/>
    <m/>
    <m/>
    <s v="대비"/>
    <n v="880000"/>
    <m/>
    <x v="164"/>
    <n v="0"/>
    <n v="0"/>
    <m/>
  </r>
  <r>
    <n v="17"/>
    <s v="공원수련관관리처(수련관)"/>
    <s v="청소년수련관 대행사업"/>
    <s v="쾌적하고 안전한 청소년수련관 운영"/>
    <s v="청소년수련관 시설 관리"/>
    <s v="201-15"/>
    <s v="일반운영비"/>
    <s v="복리후생비"/>
    <s v="○ 안전모"/>
    <x v="1"/>
    <x v="21"/>
    <x v="2"/>
    <s v="X"/>
    <s v="4"/>
    <s v="○"/>
    <m/>
    <m/>
    <s v="대비"/>
    <n v="550000"/>
    <m/>
    <x v="165"/>
    <n v="363000"/>
    <n v="0.66"/>
    <m/>
  </r>
  <r>
    <n v="18"/>
    <s v="공원수련관관리처(수련관)"/>
    <s v="청소년수련관 대행사업"/>
    <s v="쾌적하고 안전한 청소년수련관 운영"/>
    <s v="청소년수련관 시설 관리"/>
    <s v="201-21"/>
    <s v="일반운영비"/>
    <s v="공공요금및제세"/>
    <s v="○ 가스사고 배상책임보험"/>
    <x v="0"/>
    <x v="0"/>
    <x v="0"/>
    <s v="X"/>
    <n v="9"/>
    <s v="○"/>
    <m/>
    <m/>
    <s v="복구"/>
    <n v="20000"/>
    <m/>
    <x v="123"/>
    <n v="20000"/>
    <n v="1"/>
    <m/>
  </r>
  <r>
    <n v="19"/>
    <s v="공원수련관관리처(수련관)"/>
    <s v="청소년수련관 대행사업"/>
    <s v="쾌적하고 안전한 청소년수련관 운영"/>
    <s v="청소년수련관 시설 관리"/>
    <s v="201-21"/>
    <s v="일반운영비"/>
    <s v="공공요금및제세"/>
    <s v="○ 승강기 비상전화 사용료"/>
    <x v="0"/>
    <x v="11"/>
    <x v="1"/>
    <s v="X"/>
    <s v="9"/>
    <s v="○"/>
    <m/>
    <m/>
    <s v="대응"/>
    <n v="84000"/>
    <m/>
    <x v="166"/>
    <n v="68960"/>
    <n v="0.82095238095238099"/>
    <m/>
  </r>
  <r>
    <n v="20"/>
    <s v="공원수련관관리처(수련관)"/>
    <s v="청소년수련관 대행사업"/>
    <s v="쾌적하고 안전한 청소년수련관 운영"/>
    <s v="청소년수련관 시설 관리"/>
    <s v="206-01"/>
    <s v="재료비"/>
    <s v="일반재료비"/>
    <s v="○ 건축(영선)창호 및 수전 잡철물"/>
    <x v="1"/>
    <x v="6"/>
    <x v="6"/>
    <s v="X"/>
    <s v="1"/>
    <m/>
    <s v="○"/>
    <m/>
    <s v="대응"/>
    <n v="3500000"/>
    <m/>
    <x v="126"/>
    <n v="4576180"/>
    <n v="1.30748"/>
    <m/>
  </r>
  <r>
    <n v="21"/>
    <s v="공원수련관관리처(수련관)"/>
    <s v="청소년수련관 대행사업"/>
    <s v="쾌적하고 안전한 청소년수련관 운영"/>
    <s v="청소년수련관 시설 관리"/>
    <s v="206-01"/>
    <s v="재료비"/>
    <s v="일반재료비"/>
    <s v="○ 기계자재 및 소모성공구"/>
    <x v="1"/>
    <x v="6"/>
    <x v="6"/>
    <s v="X"/>
    <s v="1"/>
    <m/>
    <s v="○"/>
    <m/>
    <s v="대응"/>
    <n v="3200000"/>
    <m/>
    <x v="37"/>
    <n v="3021960"/>
    <n v="0.94436249999999999"/>
    <m/>
  </r>
  <r>
    <n v="22"/>
    <s v="공원수련관관리처(수련관)"/>
    <s v="청소년수련관 대행사업"/>
    <s v="쾌적하고 안전한 청소년수련관 운영"/>
    <s v="청소년수련관 시설 관리"/>
    <s v="206-01"/>
    <s v="재료비"/>
    <s v="일반재료비"/>
    <s v="○ 전기소방분야"/>
    <x v="1"/>
    <x v="13"/>
    <x v="9"/>
    <s v="X"/>
    <s v="1"/>
    <m/>
    <s v="○"/>
    <m/>
    <s v="대응"/>
    <n v="10660000"/>
    <m/>
    <x v="167"/>
    <n v="12084670"/>
    <n v="1.1336463414634146"/>
    <m/>
  </r>
  <r>
    <n v="23"/>
    <s v="공원수련관관리처(수련관)"/>
    <s v="청소년수련관 대행사업"/>
    <s v="쾌적하고 안전한 청소년수련관 운영"/>
    <s v="청소년수련관 시설 관리"/>
    <s v="206-01"/>
    <s v="재료비"/>
    <s v="일반재료비"/>
    <s v="○ 수질분야"/>
    <x v="1"/>
    <x v="14"/>
    <x v="10"/>
    <s v="X"/>
    <s v="1"/>
    <m/>
    <s v="○"/>
    <m/>
    <s v="대응"/>
    <n v="15756000"/>
    <m/>
    <x v="168"/>
    <n v="15653000"/>
    <n v="0.99346280781924345"/>
    <m/>
  </r>
  <r>
    <n v="24"/>
    <s v="공원수련관관리처(수련관)"/>
    <s v="청소년수련관 대행사업"/>
    <s v="쾌적하고 안전한 청소년수련관 운영"/>
    <s v="청소년수련관 시설 관리"/>
    <s v="206-01"/>
    <s v="재료비"/>
    <s v="일반재료비"/>
    <s v="○ 공조기필터 및 약품"/>
    <x v="1"/>
    <x v="6"/>
    <x v="6"/>
    <s v="X"/>
    <s v="1"/>
    <m/>
    <s v="○"/>
    <m/>
    <s v="대응"/>
    <n v="8100000"/>
    <m/>
    <x v="169"/>
    <n v="8041000"/>
    <n v="0.99271604938271607"/>
    <m/>
  </r>
  <r>
    <n v="25"/>
    <s v="공원수련관관리처(수련관)"/>
    <s v="청소년수련관 대행사업"/>
    <s v="쾌적하고 안전한 청소년수련관 운영"/>
    <s v="청소년수련관 시설 관리"/>
    <s v="206-01"/>
    <s v="재료비"/>
    <s v="일반재료비"/>
    <s v="○ 재난대비용품"/>
    <x v="0"/>
    <x v="19"/>
    <x v="3"/>
    <s v="X"/>
    <s v="4"/>
    <s v="○"/>
    <m/>
    <m/>
    <s v="대응"/>
    <n v="1000000"/>
    <m/>
    <x v="7"/>
    <n v="1051860"/>
    <n v="1.05186"/>
    <m/>
  </r>
  <r>
    <n v="26"/>
    <s v="공원수련관관리처(수련관)"/>
    <s v="청소년수련관 대행사업"/>
    <s v="쾌적하고 안전한 청소년수련관 운영"/>
    <s v="청소년수련관 시설 관리"/>
    <s v="214-05"/>
    <s v="수선유지교체비"/>
    <s v="수선유지비"/>
    <s v="○ 전산기기 유지관리비"/>
    <x v="1"/>
    <x v="6"/>
    <x v="6"/>
    <s v="X"/>
    <s v="1"/>
    <m/>
    <s v="○"/>
    <m/>
    <s v="대응"/>
    <n v="1400000"/>
    <m/>
    <x v="170"/>
    <n v="0"/>
    <n v="0"/>
    <m/>
  </r>
  <r>
    <n v="27"/>
    <s v="공원수련관관리처(수련관)"/>
    <s v="청소년수련관 대행사업"/>
    <s v="쾌적하고 안전한 청소년수련관 운영"/>
    <s v="청소년수련관 시설 관리"/>
    <s v="214-05"/>
    <s v="수선유지교체비"/>
    <s v="수선유지비"/>
    <s v="○ 건축(영선포함)분야"/>
    <x v="1"/>
    <x v="6"/>
    <x v="6"/>
    <s v="X"/>
    <s v="1"/>
    <m/>
    <s v="○"/>
    <m/>
    <s v="대응"/>
    <n v="73114000"/>
    <m/>
    <x v="171"/>
    <n v="64753840"/>
    <n v="0.88565582514976615"/>
    <m/>
  </r>
  <r>
    <n v="28"/>
    <s v="공원수련관관리처(수련관)"/>
    <s v="청소년수련관 대행사업"/>
    <s v="쾌적하고 안전한 청소년수련관 운영"/>
    <s v="청소년수련관 시설 관리"/>
    <s v="214-05"/>
    <s v="수선유지교체비"/>
    <s v="수선유지비"/>
    <s v="○ 주차장 안전시설물 유지관리"/>
    <x v="1"/>
    <x v="6"/>
    <x v="6"/>
    <s v="X"/>
    <s v="1"/>
    <m/>
    <s v="○"/>
    <m/>
    <s v="대응"/>
    <n v="1200000"/>
    <m/>
    <x v="33"/>
    <n v="0"/>
    <n v="0"/>
    <m/>
  </r>
  <r>
    <n v="29"/>
    <s v="공원수련관관리처(수련관)"/>
    <s v="청소년수련관 대행사업"/>
    <s v="쾌적하고 안전한 청소년수련관 운영"/>
    <s v="청소년수련관 시설 관리"/>
    <s v="214-05"/>
    <s v="수선유지교체비"/>
    <s v="수선유지비"/>
    <s v="○ 기계설비 정기보수"/>
    <x v="1"/>
    <x v="6"/>
    <x v="6"/>
    <s v="X"/>
    <s v="1"/>
    <m/>
    <s v="○"/>
    <m/>
    <s v="대응"/>
    <n v="16800000"/>
    <m/>
    <x v="172"/>
    <n v="23610400"/>
    <n v="1.4053809523809524"/>
    <m/>
  </r>
  <r>
    <n v="30"/>
    <s v="공원수련관관리처(수련관)"/>
    <s v="청소년수련관 대행사업"/>
    <s v="쾌적하고 안전한 청소년수련관 운영"/>
    <s v="청소년수련관 시설 관리"/>
    <s v="214-05"/>
    <s v="수선유지교체비"/>
    <s v="수선유지비"/>
    <s v="○ 냉온수기 유지보수비"/>
    <x v="1"/>
    <x v="6"/>
    <x v="6"/>
    <s v="X"/>
    <s v="1"/>
    <m/>
    <s v="○"/>
    <m/>
    <s v="대응"/>
    <n v="10000000"/>
    <m/>
    <x v="82"/>
    <n v="9777400"/>
    <n v="0.97774000000000005"/>
    <m/>
  </r>
  <r>
    <n v="31"/>
    <s v="공원수련관관리처(수련관)"/>
    <s v="청소년수련관 대행사업"/>
    <s v="쾌적하고 안전한 청소년수련관 운영"/>
    <s v="청소년수련관 시설 관리"/>
    <s v="214-05"/>
    <s v="수선유지교체비"/>
    <s v="수선유지비"/>
    <s v="○ 배관 및 위생설비 유지보수"/>
    <x v="1"/>
    <x v="6"/>
    <x v="6"/>
    <s v="X"/>
    <s v="1"/>
    <m/>
    <s v="○"/>
    <m/>
    <s v="대응"/>
    <n v="20000000"/>
    <m/>
    <x v="173"/>
    <n v="24423200"/>
    <n v="1.22116"/>
    <m/>
  </r>
  <r>
    <n v="32"/>
    <s v="공원수련관관리처(수련관)"/>
    <s v="청소년수련관 대행사업"/>
    <s v="쾌적하고 안전한 청소년수련관 운영"/>
    <s v="청소년수련관 시설 관리"/>
    <s v="214-05"/>
    <s v="수선유지교체비"/>
    <s v="수선유지비"/>
    <s v="○ 전기분야 유지보수"/>
    <x v="1"/>
    <x v="13"/>
    <x v="9"/>
    <s v="X"/>
    <s v="1"/>
    <m/>
    <s v="○"/>
    <m/>
    <s v="대응"/>
    <n v="14600000"/>
    <m/>
    <x v="174"/>
    <n v="19769420"/>
    <n v="1.3540698630136987"/>
    <m/>
  </r>
  <r>
    <n v="33"/>
    <s v="공원수련관관리처(수련관)"/>
    <s v="청소년수련관 대행사업"/>
    <s v="쾌적하고 안전한 청소년수련관 운영"/>
    <s v="청소년수련관 시설 관리"/>
    <s v="214-05"/>
    <s v="수선유지교체비"/>
    <s v="수선유지비"/>
    <s v="○ 소방분야 유지보수"/>
    <x v="1"/>
    <x v="16"/>
    <x v="12"/>
    <s v="X"/>
    <s v="1"/>
    <m/>
    <s v="○"/>
    <m/>
    <s v="대응"/>
    <n v="7500000"/>
    <m/>
    <x v="111"/>
    <n v="1080000"/>
    <n v="0.14399999999999999"/>
    <m/>
  </r>
  <r>
    <n v="34"/>
    <s v="공원수련관관리처(수련관)"/>
    <s v="청소년수련관 대행사업"/>
    <s v="쾌적하고 안전한 청소년수련관 운영"/>
    <s v="청소년수련관 시설 관리"/>
    <s v="214-05"/>
    <s v="수선유지교체비"/>
    <s v="수선유지비"/>
    <s v="○ 조경분야"/>
    <x v="1"/>
    <x v="6"/>
    <x v="6"/>
    <s v="X"/>
    <s v="1"/>
    <m/>
    <s v="○"/>
    <m/>
    <s v="대응"/>
    <n v="4000000"/>
    <m/>
    <x v="52"/>
    <n v="5530000"/>
    <n v="1.3825000000000001"/>
    <m/>
  </r>
  <r>
    <n v="35"/>
    <s v="공원수련관관리처(수련관)"/>
    <s v="청소년수련관 대행사업"/>
    <s v="쾌적하고 안전한 청소년수련관 운영"/>
    <s v="청소년수련관 시설 관리"/>
    <s v="214-05"/>
    <s v="수선유지교체비"/>
    <s v="수선유지비"/>
    <s v="○ 분수대설비 유지보수"/>
    <x v="1"/>
    <x v="14"/>
    <x v="10"/>
    <s v="X"/>
    <s v="1"/>
    <m/>
    <s v="○"/>
    <m/>
    <s v="대응"/>
    <n v="2000000"/>
    <m/>
    <x v="10"/>
    <n v="1900000"/>
    <n v="0.95"/>
    <m/>
  </r>
  <r>
    <n v="36"/>
    <s v="공원수련관관리처(수련관)"/>
    <s v="청소년수련관 대행사업"/>
    <s v="쾌적하고 안전한 청소년수련관 운영"/>
    <s v="청소년수련관 시설 관리"/>
    <s v="214-05"/>
    <s v="수선유지교체비"/>
    <s v="수선유지비"/>
    <s v="○ 수영장설비 유지보수"/>
    <x v="1"/>
    <x v="14"/>
    <x v="10"/>
    <s v="X"/>
    <s v="1"/>
    <m/>
    <s v="○"/>
    <m/>
    <s v="대응"/>
    <n v="16000000"/>
    <m/>
    <x v="152"/>
    <n v="11954460"/>
    <n v="0.74715374999999995"/>
    <m/>
  </r>
  <r>
    <n v="37"/>
    <s v="공원수련관관리처(수련관)"/>
    <s v="청소년수련관 대행사업"/>
    <s v="쾌적하고 안전한 청소년수련관 운영"/>
    <s v="청소년수련관 시설 관리"/>
    <s v="214-05"/>
    <s v="수선유지교체비"/>
    <s v="수선유지비"/>
    <s v="○ CCTV유지관리"/>
    <x v="1"/>
    <x v="6"/>
    <x v="6"/>
    <s v="X"/>
    <s v="1"/>
    <m/>
    <s v="○"/>
    <m/>
    <s v="대응"/>
    <n v="3150000"/>
    <m/>
    <x v="175"/>
    <n v="2564760"/>
    <n v="0.81420952380952383"/>
    <m/>
  </r>
  <r>
    <n v="38"/>
    <s v="공원수련관관리처(수련관)"/>
    <s v="청소년수련관 대행사업(자본)"/>
    <s v="수요자 중심의 청소년수련관환경 조성(자본)"/>
    <s v="청소년수련관 시설 개선(건물)"/>
    <s v="401-01"/>
    <s v="시설비및부대비"/>
    <s v="시설비"/>
    <s v="○ 주차장 채광창 정비 공사"/>
    <x v="1"/>
    <x v="6"/>
    <x v="6"/>
    <s v="○"/>
    <s v="1"/>
    <m/>
    <s v="○"/>
    <m/>
    <s v="대응"/>
    <n v="40000000"/>
    <m/>
    <x v="176"/>
    <n v="36400000"/>
    <n v="0.91"/>
    <m/>
  </r>
  <r>
    <n v="39"/>
    <s v="공원수련관관리처(수련관)"/>
    <s v="청소년수련관 대행사업(자본)"/>
    <s v="수요자 중심의 청소년수련관환경 조성(자본)"/>
    <s v="청소년수련관 시설 개선(건물)"/>
    <s v="401-01"/>
    <s v="시설비및부대비"/>
    <s v="시설비"/>
    <s v="○ 체육관동 시스템 에어컨 설치"/>
    <x v="2"/>
    <x v="9"/>
    <x v="8"/>
    <s v="○"/>
    <s v="1"/>
    <m/>
    <s v="○"/>
    <m/>
    <s v="대비"/>
    <n v="30000000"/>
    <m/>
    <x v="177"/>
    <n v="30016800"/>
    <n v="1.0005599999999999"/>
    <m/>
  </r>
  <r>
    <n v="40"/>
    <s v="공원수련관관리처(수련관)"/>
    <s v="청소년수련관 대행사업(자본)"/>
    <s v="수요자 중심의 청소년수련관환경 조성(자본)"/>
    <s v="청소년수련관 시설 개선(건물)"/>
    <s v="401-01"/>
    <s v="시설비및부대비"/>
    <s v="시설비"/>
    <s v="○ 화장실 오수배관 교체 공사"/>
    <x v="1"/>
    <x v="6"/>
    <x v="6"/>
    <s v="○"/>
    <s v="1"/>
    <m/>
    <s v="○"/>
    <m/>
    <s v="대비"/>
    <n v="21000000"/>
    <m/>
    <x v="178"/>
    <n v="19000000"/>
    <n v="0.90476190476190477"/>
    <m/>
  </r>
  <r>
    <n v="41"/>
    <s v="공원수련관관리처(수련관)"/>
    <s v="청소년수련관 대행사업(자본)"/>
    <s v="수요자 중심의 청소년수련관환경 조성(자본)"/>
    <s v="청소년수련관 시설 개선(건물)"/>
    <s v="401-01"/>
    <s v="시설비및부대비"/>
    <s v="시설비"/>
    <s v="○ 기계실 급·배기휀  설비 교체"/>
    <x v="1"/>
    <x v="6"/>
    <x v="6"/>
    <s v="○"/>
    <s v="1"/>
    <m/>
    <s v="○"/>
    <m/>
    <s v="대비"/>
    <n v="15000000"/>
    <m/>
    <x v="53"/>
    <n v="14150000"/>
    <n v="0.94333333333333336"/>
    <m/>
  </r>
  <r>
    <n v="42"/>
    <s v="공원수련관관리처(수련관)"/>
    <s v="청소년수련관 대행사업(자본)"/>
    <s v="수요자 중심의 청소년수련관환경 조성(자본)"/>
    <s v="청소년수련관 시설 개선(건물)"/>
    <s v="401-01"/>
    <s v="시설비및부대비"/>
    <s v="시설비"/>
    <s v="폐수열 회수설비 교체"/>
    <x v="1"/>
    <x v="6"/>
    <x v="6"/>
    <s v="○"/>
    <s v="1"/>
    <m/>
    <s v="○"/>
    <m/>
    <s v="대비"/>
    <n v="94000000"/>
    <n v="-10000000"/>
    <x v="179"/>
    <n v="83303620"/>
    <n v="0.9917097619047619"/>
    <m/>
  </r>
  <r>
    <n v="43"/>
    <s v="공원수련관관리처(수련관)"/>
    <s v="청소년수련관 대행사업(자본)"/>
    <s v="수요자 중심의 청소년수련관환경 조성(자본)"/>
    <s v="청소년수련관 자산 취득(공기구비품)"/>
    <s v="405-01"/>
    <s v="자산취득비"/>
    <s v="자산및물품취득비"/>
    <s v="○ 안심벨 구입(주민참여예산)"/>
    <x v="0"/>
    <x v="11"/>
    <x v="1"/>
    <s v="X"/>
    <s v="1"/>
    <m/>
    <m/>
    <s v="○"/>
    <s v="대응"/>
    <n v="3300000"/>
    <m/>
    <x v="180"/>
    <n v="3200000"/>
    <n v="0.96969696969696972"/>
    <m/>
  </r>
  <r>
    <n v="44"/>
    <s v="공원수련관관리처(수련관)"/>
    <s v="청소년수련관 대행사업(자본)"/>
    <s v="수요자 중심의 청소년수련관환경 조성(자본)"/>
    <s v="청소년수련관 자산 취득(공기구비품)"/>
    <s v="405-01"/>
    <s v="자산취득비"/>
    <s v="자산및물품취득비"/>
    <s v="○ 전기설비 조명제어용 컴퓨터 구입(대체)"/>
    <x v="1"/>
    <x v="13"/>
    <x v="9"/>
    <s v="X"/>
    <s v="1"/>
    <m/>
    <s v="○"/>
    <m/>
    <s v="대응"/>
    <n v="3800000"/>
    <m/>
    <x v="181"/>
    <n v="3685000"/>
    <n v="0.96973684210526312"/>
    <m/>
  </r>
  <r>
    <n v="45"/>
    <s v="공원수련관관리처(수련관)"/>
    <s v="청소년수련관 대행사업(자본)"/>
    <s v="수요자 중심의 청소년수련관환경 조성(자본)"/>
    <s v="청소년수련관 시설 개선(건물)"/>
    <s v="401-01"/>
    <s v="시설비및부대비"/>
    <s v="시설비"/>
    <s v=" 청소년수련관 자동문 설치 "/>
    <x v="1"/>
    <x v="12"/>
    <x v="6"/>
    <s v="○"/>
    <s v="1"/>
    <m/>
    <s v="○"/>
    <m/>
    <s v="대비"/>
    <n v="0"/>
    <n v="15000000"/>
    <x v="53"/>
    <n v="14753000"/>
    <n v="0.98353333333333337"/>
    <m/>
  </r>
  <r>
    <n v="-8"/>
    <s v="시설관리처(공영주차장)"/>
    <s v="주차 및 특별교통수단 대행사업"/>
    <s v="수요자 중심의 공영주차시설 운영"/>
    <s v="공영주차장 운영"/>
    <s v="201-01"/>
    <s v="일반운영비"/>
    <s v="사무관리비"/>
    <s v="○ 제설용염화칼슘"/>
    <x v="2"/>
    <x v="20"/>
    <x v="14"/>
    <s v="X"/>
    <s v="4"/>
    <s v="○"/>
    <m/>
    <m/>
    <s v="대응"/>
    <n v="4000000"/>
    <m/>
    <x v="52"/>
    <n v="3990500"/>
    <n v="0.99762499999999998"/>
    <m/>
  </r>
  <r>
    <n v="-7"/>
    <s v="시설관리처(공영주차장)"/>
    <s v="주차 및 특별교통수단 대행사업"/>
    <s v="수요자 중심의 공영주차시설 운영"/>
    <s v="공영주차장 운영"/>
    <s v="201-01"/>
    <s v="일반운영비"/>
    <s v="사무관리비"/>
    <s v="○ 재난물품등 구입"/>
    <x v="0"/>
    <x v="19"/>
    <x v="3"/>
    <s v="X"/>
    <s v="4"/>
    <s v="○"/>
    <m/>
    <m/>
    <s v="대응"/>
    <n v="3000000"/>
    <m/>
    <x v="24"/>
    <n v="1219800"/>
    <n v="0.40660000000000002"/>
    <m/>
  </r>
  <r>
    <n v="-6"/>
    <s v="시설관리처(공영주차장)"/>
    <s v="주차 및 특별교통수단 대행사업"/>
    <s v="수요자 중심의 공영주차시설 운영"/>
    <s v="공영주차장 운영"/>
    <s v="201-11"/>
    <s v="일반운영비"/>
    <s v="지급수수료"/>
    <s v="○ 승강기안전검사"/>
    <x v="1"/>
    <x v="17"/>
    <x v="13"/>
    <s v="X"/>
    <s v="2"/>
    <m/>
    <s v="○"/>
    <m/>
    <s v="예방"/>
    <n v="300000"/>
    <m/>
    <x v="131"/>
    <n v="127270"/>
    <n v="0.42423333333333335"/>
    <m/>
  </r>
  <r>
    <n v="-5"/>
    <s v="시설관리처(공영주차장)"/>
    <s v="주차 및 특별교통수단 대행사업"/>
    <s v="수요자 중심의 공영주차시설 운영"/>
    <s v="공영주차장 운영"/>
    <s v="201-11"/>
    <s v="일반운영비"/>
    <s v="지급수수료"/>
    <s v="○ 주차빌딩 전기안전점검"/>
    <x v="1"/>
    <x v="13"/>
    <x v="9"/>
    <s v="X"/>
    <s v="2"/>
    <m/>
    <s v="○"/>
    <m/>
    <s v="예방"/>
    <n v="1560000"/>
    <m/>
    <x v="182"/>
    <n v="950000"/>
    <n v="0.60897435897435892"/>
    <m/>
  </r>
  <r>
    <n v="-4"/>
    <s v="시설관리처(공영주차장)"/>
    <s v="주차 및 특별교통수단 대행사업"/>
    <s v="수요자 중심의 공영주차시설 운영"/>
    <s v="공영주차장 운영"/>
    <s v="201-11"/>
    <s v="일반운영비"/>
    <s v="지급수수료"/>
    <s v="○ 주차빌딩 승강기유지용역"/>
    <x v="1"/>
    <x v="17"/>
    <x v="13"/>
    <s v="X"/>
    <s v="1"/>
    <m/>
    <s v="○"/>
    <m/>
    <s v="예방"/>
    <n v="1980000"/>
    <m/>
    <x v="39"/>
    <n v="1453500"/>
    <n v="0.73409090909090913"/>
    <m/>
  </r>
  <r>
    <n v="-3"/>
    <s v="시설관리처(공영주차장)"/>
    <s v="주차 및 특별교통수단 대행사업"/>
    <s v="수요자 중심의 공영주차시설 운영"/>
    <s v="공영주차장 운영"/>
    <s v="201-11"/>
    <s v="일반운영비"/>
    <s v="지급수수료"/>
    <s v="○ 주차빌딩 소방점검용역"/>
    <x v="1"/>
    <x v="16"/>
    <x v="12"/>
    <s v="X"/>
    <s v="2"/>
    <m/>
    <s v="○"/>
    <m/>
    <s v="예방"/>
    <n v="2040000"/>
    <m/>
    <x v="183"/>
    <n v="1471000"/>
    <n v="0.72107843137254901"/>
    <m/>
  </r>
  <r>
    <n v="-2"/>
    <s v="시설관리처(공영주차장)"/>
    <s v="주차 및 특별교통수단 대행사업"/>
    <s v="수요자 중심의 공영주차시설 운영"/>
    <s v="공영주차장 운영"/>
    <s v="201-11"/>
    <s v="일반운영비"/>
    <s v="지급수수료"/>
    <s v="○ 기계식주차장 소방점검용역"/>
    <x v="1"/>
    <x v="16"/>
    <x v="12"/>
    <s v="X"/>
    <s v="2"/>
    <m/>
    <s v="○"/>
    <m/>
    <s v="예방"/>
    <n v="1860000"/>
    <m/>
    <x v="184"/>
    <n v="1336500"/>
    <n v="0.71854838709677415"/>
    <m/>
  </r>
  <r>
    <n v="-1"/>
    <s v="시설관리처(공영주차장)"/>
    <s v="주차 및 특별교통수단 대행사업"/>
    <s v="수요자 중심의 공영주차시설 운영"/>
    <s v="공영주차장 운영"/>
    <s v="201-11"/>
    <s v="일반운영비"/>
    <s v="지급수수료"/>
    <s v="○ 중앙동소공원 소방점검용역(신설)"/>
    <x v="1"/>
    <x v="16"/>
    <x v="12"/>
    <s v="X"/>
    <s v="2"/>
    <m/>
    <s v="○"/>
    <m/>
    <s v="예방"/>
    <n v="6240000"/>
    <m/>
    <x v="185"/>
    <n v="4501800"/>
    <n v="0.72144230769230766"/>
    <m/>
  </r>
  <r>
    <n v="0"/>
    <s v="시설관리처(공영주차장)"/>
    <s v="주차 및 특별교통수단 대행사업"/>
    <s v="수요자 중심의 공영주차시설 운영"/>
    <s v="공영주차장 운영"/>
    <s v="201-11"/>
    <s v="일반운영비"/>
    <s v="지급수수료"/>
    <s v="○ 공원마을 어린이집 주차장 소방점검용역"/>
    <x v="1"/>
    <x v="16"/>
    <x v="12"/>
    <s v="X"/>
    <s v="2"/>
    <m/>
    <s v="○"/>
    <m/>
    <s v="예방"/>
    <n v="1380000"/>
    <m/>
    <x v="186"/>
    <n v="1004000"/>
    <n v="0.72753623188405792"/>
    <m/>
  </r>
  <r>
    <n v="1"/>
    <s v="시설관리처(공영주차장)"/>
    <s v="주차 및 특별교통수단 대행사업"/>
    <s v="수요자 중심의 공영주차시설 운영"/>
    <s v="공영주차장 운영"/>
    <s v="201-11"/>
    <s v="일반운영비"/>
    <s v="지급수수료"/>
    <s v="○ 기계식주차장 주차기 유지관리용역"/>
    <x v="1"/>
    <x v="12"/>
    <x v="6"/>
    <s v="X"/>
    <s v="1"/>
    <m/>
    <m/>
    <s v="○"/>
    <s v="대응"/>
    <n v="10320000"/>
    <m/>
    <x v="187"/>
    <n v="6966000"/>
    <n v="0.67500000000000004"/>
    <m/>
  </r>
  <r>
    <n v="2"/>
    <s v="시설관리처(공영주차장)"/>
    <s v="주차 및 특별교통수단 대행사업"/>
    <s v="수요자 중심의 공영주차시설 운영"/>
    <s v="공영주차장 운영"/>
    <s v="201-12"/>
    <s v="일반운영비"/>
    <s v="교육훈련비"/>
    <s v="○ 주차장 관리인 교육(승강기, 기계식, 소방안전관리 등)(신설)"/>
    <x v="0"/>
    <x v="4"/>
    <x v="4"/>
    <s v="X"/>
    <n v="5"/>
    <m/>
    <s v="○"/>
    <m/>
    <s v="예방"/>
    <n v="1000000"/>
    <m/>
    <x v="7"/>
    <n v="992000"/>
    <n v="0.99199999999999999"/>
    <m/>
  </r>
  <r>
    <n v="3"/>
    <s v="시설관리처(공영주차장)"/>
    <s v="주차 및 특별교통수단 대행사업"/>
    <s v="수요자 중심의 공영주차시설 운영"/>
    <s v="공영주차장 운영"/>
    <s v="201-15"/>
    <s v="일반운영비"/>
    <s v="복리후생비"/>
    <s v="○ 현장근무자 피복비"/>
    <x v="1"/>
    <x v="2"/>
    <x v="2"/>
    <s v="X"/>
    <n v="4"/>
    <s v="○"/>
    <m/>
    <m/>
    <s v="대비"/>
    <n v="24525000"/>
    <m/>
    <x v="188"/>
    <n v="15911880"/>
    <n v="0.64880244648318042"/>
    <m/>
  </r>
  <r>
    <n v="4"/>
    <s v="시설관리처(공영주차장)"/>
    <s v="주차 및 특별교통수단 대행사업"/>
    <s v="수요자 중심의 공영주차시설 운영"/>
    <s v="공영주차장 운영"/>
    <s v="201-21"/>
    <s v="일반운영비"/>
    <s v="공공요금및제세"/>
    <s v="○ 자동차세"/>
    <x v="0"/>
    <x v="11"/>
    <x v="1"/>
    <s v="X"/>
    <s v="9"/>
    <m/>
    <m/>
    <s v="○"/>
    <s v="대비"/>
    <n v="280000"/>
    <m/>
    <x v="189"/>
    <n v="151230"/>
    <n v="0.5401071428571429"/>
    <m/>
  </r>
  <r>
    <n v="5"/>
    <s v="시설관리처(공영주차장)"/>
    <s v="주차 및 특별교통수단 대행사업"/>
    <s v="수요자 중심의 공영주차시설 운영"/>
    <s v="공영주차장 운영"/>
    <s v="201-21"/>
    <s v="일반운영비"/>
    <s v="공공요금및제세"/>
    <s v="○ 보험료"/>
    <x v="0"/>
    <x v="0"/>
    <x v="0"/>
    <s v="X"/>
    <n v="9"/>
    <m/>
    <m/>
    <s v="○"/>
    <s v="복구"/>
    <n v="2300000"/>
    <m/>
    <x v="29"/>
    <n v="1552430"/>
    <n v="0.67496956521739127"/>
    <m/>
  </r>
  <r>
    <n v="6"/>
    <s v="시설관리처(공영주차장)"/>
    <s v="주차 및 특별교통수단 대행사업"/>
    <s v="수요자 중심의 공영주차시설 운영"/>
    <s v="공영주차장 운영"/>
    <s v="201-21"/>
    <s v="일반운영비"/>
    <s v="공공요금및제세"/>
    <s v="○ 보험가입비용"/>
    <x v="0"/>
    <x v="0"/>
    <x v="0"/>
    <s v="X"/>
    <n v="9"/>
    <s v="○"/>
    <m/>
    <m/>
    <s v="복구"/>
    <n v="14800000"/>
    <m/>
    <x v="190"/>
    <n v="12950600"/>
    <n v="0.87504054054054059"/>
    <m/>
  </r>
  <r>
    <n v="7"/>
    <s v="시설관리처(공영주차장)"/>
    <s v="주차 및 특별교통수단 대행사업"/>
    <s v="수요자 중심의 공영주차시설 운영"/>
    <s v="공영주차장 운영"/>
    <s v="201-22"/>
    <s v="일반운영비"/>
    <s v="차량선박비"/>
    <s v="○ 차량유지비(유류비 및 수리비)"/>
    <x v="1"/>
    <x v="5"/>
    <x v="5"/>
    <s v="X"/>
    <s v="1"/>
    <m/>
    <m/>
    <s v="○"/>
    <s v="대응"/>
    <n v="5000000"/>
    <m/>
    <x v="56"/>
    <n v="3561350"/>
    <n v="0.71226999999999996"/>
    <m/>
  </r>
  <r>
    <n v="8"/>
    <s v="시설관리처(공영주차장)"/>
    <s v="주차 및 특별교통수단 대행사업"/>
    <s v="수요자 중심의 공영주차시설 운영"/>
    <s v="공영주차장 운영"/>
    <s v="201-22"/>
    <s v="일반운영비"/>
    <s v="차량선박비"/>
    <s v="○ 업무용 차량(트럭) 종합검사비용"/>
    <x v="1"/>
    <x v="5"/>
    <x v="5"/>
    <s v="X"/>
    <s v="2"/>
    <m/>
    <m/>
    <s v="○"/>
    <s v="예방"/>
    <n v="60000"/>
    <m/>
    <x v="47"/>
    <n v="54000"/>
    <n v="0.9"/>
    <m/>
  </r>
  <r>
    <n v="9"/>
    <s v="시설관리처(공영주차장)"/>
    <s v="주차 및 특별교통수단 대행사업"/>
    <s v="수요자 중심의 공영주차시설 운영"/>
    <s v="공영주차장 운영"/>
    <s v="214-05"/>
    <s v="수선유지교체비"/>
    <s v="수선유지비"/>
    <s v="○ 주차시설 유지관리"/>
    <x v="1"/>
    <x v="12"/>
    <x v="6"/>
    <s v="X"/>
    <s v="1"/>
    <m/>
    <s v="○"/>
    <m/>
    <s v="대응"/>
    <n v="77200000"/>
    <m/>
    <x v="191"/>
    <n v="71980650"/>
    <n v="0.93239183937823833"/>
    <m/>
  </r>
  <r>
    <n v="10"/>
    <s v="시설관리처(공영주차장)"/>
    <s v="주차 및 특별교통수단 대행사업"/>
    <s v="수요자 중심의 공영주차시설 운영"/>
    <s v="공영주차장 운영"/>
    <s v="214-05"/>
    <s v="수선유지교체비"/>
    <s v="수선유지비"/>
    <s v="○ 공영주차장 주변 환경정비"/>
    <x v="1"/>
    <x v="12"/>
    <x v="6"/>
    <s v="X"/>
    <s v="1"/>
    <m/>
    <s v="○"/>
    <m/>
    <s v="대응"/>
    <n v="30000000"/>
    <m/>
    <x v="177"/>
    <n v="19280000"/>
    <n v="0.64266666666666672"/>
    <m/>
  </r>
  <r>
    <n v="11"/>
    <s v="시설관리처(공영주차장)"/>
    <s v="주차 및 특별교통수단 대행사업"/>
    <s v="수요자 중심의 공영주차시설 운영"/>
    <s v="공영주차장 운영"/>
    <s v="215-00"/>
    <s v="동력비"/>
    <s v="동력비"/>
    <s v="○ 주차빌딩 비상발전기"/>
    <x v="0"/>
    <x v="0"/>
    <x v="0"/>
    <s v="X"/>
    <s v="9"/>
    <m/>
    <s v="○"/>
    <m/>
    <s v="대응"/>
    <n v="225000"/>
    <m/>
    <x v="14"/>
    <n v="0"/>
    <n v="0"/>
    <m/>
  </r>
  <r>
    <n v="12"/>
    <s v="시설관리처(공영주차장)"/>
    <s v="주차 및 특별교통수단 대행사업"/>
    <s v="수요자 중심의 공영주차시설 운영"/>
    <s v="공영주차장 운영"/>
    <s v="305-01"/>
    <s v="배상금등"/>
    <s v="배상금등"/>
    <s v="○ 주차장내 사고(공영주차)"/>
    <x v="0"/>
    <x v="0"/>
    <x v="0"/>
    <s v="X"/>
    <n v="9"/>
    <s v="○"/>
    <m/>
    <m/>
    <s v="복구"/>
    <n v="1000000"/>
    <m/>
    <x v="7"/>
    <n v="300000"/>
    <n v="0.3"/>
    <m/>
  </r>
  <r>
    <n v="13"/>
    <s v="시설관리처(공영주차장)"/>
    <s v="행정·운영활동"/>
    <s v="직원만족 복리후생제도 운영"/>
    <s v="직원복리 증진"/>
    <s v="201-15"/>
    <s v="일반운영비"/>
    <s v="복리후생비"/>
    <s v="○ 직원재해보상 단체보험"/>
    <x v="0"/>
    <x v="0"/>
    <x v="0"/>
    <s v="X"/>
    <n v="9"/>
    <s v="○"/>
    <m/>
    <m/>
    <s v="복구"/>
    <n v="32000000"/>
    <m/>
    <x v="192"/>
    <n v="31808600"/>
    <n v="0.99401874999999995"/>
    <m/>
  </r>
  <r>
    <n v="14"/>
    <s v="시설관리처(공영주차장)"/>
    <s v="주차 및 특별교통수단 대행사업(자본)"/>
    <s v="수요자 중심의 공영주차시설 운영(자본)"/>
    <s v="공영주차장 시설 개선(건물)"/>
    <s v="401-01"/>
    <s v="시설비및부대비"/>
    <s v="시설비"/>
    <s v="○ 주차빌딩 옥상캐노피 교체 및 도색 공사"/>
    <x v="2"/>
    <x v="22"/>
    <x v="15"/>
    <s v="○"/>
    <s v="1"/>
    <m/>
    <s v="○"/>
    <m/>
    <s v="대비"/>
    <n v="72000000"/>
    <m/>
    <x v="193"/>
    <n v="7830000"/>
    <n v="0.10875"/>
    <s v=" "/>
  </r>
  <r>
    <n v="-9"/>
    <s v="시설관리처(교통복지)"/>
    <s v="주차 및 특별교통수단 대행사업"/>
    <s v="교통약자 특별교통수단 운영"/>
    <s v="교통약자이동지원센터"/>
    <s v="201-15"/>
    <s v="일반운영비"/>
    <s v="복리후생비"/>
    <s v="○ 근무복"/>
    <x v="1"/>
    <x v="21"/>
    <x v="2"/>
    <s v="X"/>
    <s v="4"/>
    <s v="○"/>
    <m/>
    <m/>
    <s v="대비"/>
    <n v="9100000"/>
    <m/>
    <x v="194"/>
    <n v="4412500"/>
    <n v="0.48489010989010989"/>
    <m/>
  </r>
  <r>
    <n v="-8"/>
    <s v="시설관리처(교통복지)"/>
    <s v="주차 및 특별교통수단 대행사업"/>
    <s v="교통약자 특별교통수단 운영"/>
    <s v="교통약자이동지원센터"/>
    <s v="201-21"/>
    <s v="일반운영비"/>
    <s v="공공요금및제세"/>
    <s v="○ 자동차보험"/>
    <x v="0"/>
    <x v="0"/>
    <x v="0"/>
    <s v="X"/>
    <n v="9"/>
    <m/>
    <m/>
    <s v="○"/>
    <s v="복구"/>
    <n v="14000000"/>
    <m/>
    <x v="195"/>
    <n v="12085650"/>
    <n v="0.86326071428571427"/>
    <m/>
  </r>
  <r>
    <n v="-7"/>
    <s v="시설관리처(교통복지)"/>
    <s v="주차 및 특별교통수단 대행사업"/>
    <s v="교통약자 특별교통수단 운영"/>
    <s v="교통약자이동지원센터"/>
    <s v="201-21"/>
    <s v="일반운영비"/>
    <s v="공공요금및제세"/>
    <s v="○ 자동차세(기존차량, 신차)"/>
    <x v="0"/>
    <x v="11"/>
    <x v="1"/>
    <s v="X"/>
    <s v="9"/>
    <m/>
    <m/>
    <s v="○"/>
    <s v="대비"/>
    <n v="1240000"/>
    <m/>
    <x v="196"/>
    <n v="1037930"/>
    <n v="0.8370403225806452"/>
    <m/>
  </r>
  <r>
    <n v="-6"/>
    <s v="시설관리처(교통복지)"/>
    <s v="주차 및 특별교통수단 대행사업"/>
    <s v="교통약자 특별교통수단 운영"/>
    <s v="교통약자이동지원센터"/>
    <s v="201-22"/>
    <s v="일반운영비"/>
    <s v="차량선박비"/>
    <s v="○ 유류비 및 수리비"/>
    <x v="1"/>
    <x v="5"/>
    <x v="5"/>
    <s v="X"/>
    <s v="1"/>
    <m/>
    <m/>
    <s v="○"/>
    <s v="대응"/>
    <n v="84420000"/>
    <m/>
    <x v="197"/>
    <n v="55906860"/>
    <n v="0.66224662402274348"/>
    <m/>
  </r>
  <r>
    <n v="-5"/>
    <s v="시설관리처(교통복지)"/>
    <s v="주차 및 특별교통수단 대행사업"/>
    <s v="교통약자 특별교통수단 운영"/>
    <s v="교통약자이동지원센터"/>
    <s v="201-22"/>
    <s v="일반운영비"/>
    <s v="차량선박비"/>
    <s v="○ 차량장비 정비유지비"/>
    <x v="1"/>
    <x v="5"/>
    <x v="5"/>
    <s v="X"/>
    <s v="1"/>
    <m/>
    <m/>
    <s v="○"/>
    <s v="대비"/>
    <n v="1800000"/>
    <m/>
    <x v="94"/>
    <n v="902000"/>
    <n v="0.50111111111111106"/>
    <m/>
  </r>
  <r>
    <n v="-4"/>
    <s v="시설관리처(교통복지)"/>
    <s v="주차 및 특별교통수단 대행사업"/>
    <s v="교통약자 특별교통수단 운영"/>
    <s v="교통약자이동지원센터"/>
    <s v="201-22"/>
    <s v="일반운영비"/>
    <s v="차량선박비"/>
    <s v="○ 차량검사비"/>
    <x v="1"/>
    <x v="5"/>
    <x v="5"/>
    <s v="X"/>
    <s v="2"/>
    <m/>
    <m/>
    <s v="○"/>
    <s v="예방"/>
    <n v="392000"/>
    <m/>
    <x v="198"/>
    <n v="255000"/>
    <n v="0.65051020408163263"/>
    <m/>
  </r>
  <r>
    <n v="-3"/>
    <s v="시설관리처(교통복지)"/>
    <s v="행정·운영활동"/>
    <s v="직원만족 복리후생제도 운영"/>
    <s v="직원복리 증진"/>
    <s v="201-15"/>
    <s v="일반운영비"/>
    <s v="복리후생비"/>
    <s v="○ 직원재해보상 단체보험"/>
    <x v="0"/>
    <x v="0"/>
    <x v="0"/>
    <s v="X"/>
    <n v="9"/>
    <s v="○"/>
    <m/>
    <m/>
    <s v="복구"/>
    <n v="6800000"/>
    <m/>
    <x v="199"/>
    <n v="6442250"/>
    <n v="0.94738970588235294"/>
    <m/>
  </r>
  <r>
    <n v="-2"/>
    <s v="시설관리처(교통복지)"/>
    <s v="행정·운영활동"/>
    <s v="직원만족 복리후생제도 운영"/>
    <s v="직원복리 증진"/>
    <s v="201-15"/>
    <s v="일반운영비"/>
    <s v="복리후생비"/>
    <s v="○ 건강검진"/>
    <x v="0"/>
    <x v="1"/>
    <x v="1"/>
    <s v="X"/>
    <s v="9"/>
    <s v="○"/>
    <m/>
    <m/>
    <s v="예방"/>
    <n v="6950000"/>
    <m/>
    <x v="200"/>
    <n v="5273050"/>
    <n v="0.75871223021582734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25" cacheId="0" applyNumberFormats="0" applyBorderFormats="0" applyFontFormats="0" applyPatternFormats="0" applyAlignmentFormats="0" applyWidthHeightFormats="1" dataCaption="데이터" updatedVersion="6" showMemberPropertyTips="0" useAutoFormatting="1" itemPrintTitles="1" createdVersion="1" indent="0" compact="0" compactData="0" gridDropZones="1">
  <location ref="A3:E24" firstHeaderRow="1" firstDataRow="2" firstDataCol="2"/>
  <pivotFields count="24"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axis="axisRow" compact="0" outline="0" subtotalTop="0" showAll="0" includeNewItemsInFilter="1">
      <items count="4">
        <item x="0"/>
        <item x="1"/>
        <item x="2"/>
        <item t="default"/>
      </items>
    </pivotField>
    <pivotField compact="0" outline="0" subtotalTop="0" showAll="0" includeNewItemsInFilter="1">
      <items count="24">
        <item x="6"/>
        <item x="5"/>
        <item x="2"/>
        <item x="4"/>
        <item x="7"/>
        <item x="0"/>
        <item x="3"/>
        <item x="1"/>
        <item x="22"/>
        <item x="16"/>
        <item x="12"/>
        <item x="15"/>
        <item x="14"/>
        <item x="17"/>
        <item x="13"/>
        <item x="21"/>
        <item x="10"/>
        <item x="8"/>
        <item x="18"/>
        <item x="19"/>
        <item x="11"/>
        <item x="20"/>
        <item x="9"/>
        <item t="default"/>
      </items>
    </pivotField>
    <pivotField axis="axisRow" compact="0" outline="0" subtotalTop="0" showAll="0" includeNewItemsInFilter="1">
      <items count="17">
        <item x="1"/>
        <item x="7"/>
        <item x="14"/>
        <item x="5"/>
        <item x="2"/>
        <item x="10"/>
        <item x="13"/>
        <item x="6"/>
        <item x="4"/>
        <item x="11"/>
        <item x="0"/>
        <item x="3"/>
        <item x="9"/>
        <item x="8"/>
        <item x="15"/>
        <item x="12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numFmtId="176" outline="0" subtotalTop="0" showAll="0" includeNewItemsInFilter="1"/>
    <pivotField compact="0" outline="0" subtotalTop="0" showAll="0" includeNewItemsInFilter="1"/>
    <pivotField dataField="1" compact="0" numFmtId="176" outline="0" subtotalTop="0" showAll="0" includeNewItemsInFilter="1">
      <items count="202">
        <item x="123"/>
        <item x="163"/>
        <item x="64"/>
        <item x="139"/>
        <item x="47"/>
        <item x="166"/>
        <item x="97"/>
        <item x="141"/>
        <item x="40"/>
        <item x="122"/>
        <item x="162"/>
        <item x="84"/>
        <item x="14"/>
        <item x="8"/>
        <item x="189"/>
        <item x="131"/>
        <item x="25"/>
        <item x="160"/>
        <item x="158"/>
        <item x="198"/>
        <item x="21"/>
        <item x="50"/>
        <item x="137"/>
        <item x="15"/>
        <item x="58"/>
        <item x="49"/>
        <item x="26"/>
        <item x="165"/>
        <item x="16"/>
        <item x="124"/>
        <item x="31"/>
        <item x="4"/>
        <item x="95"/>
        <item x="3"/>
        <item x="80"/>
        <item x="45"/>
        <item x="51"/>
        <item x="133"/>
        <item x="61"/>
        <item x="164"/>
        <item x="85"/>
        <item x="100"/>
        <item x="62"/>
        <item x="7"/>
        <item x="129"/>
        <item x="112"/>
        <item x="33"/>
        <item x="196"/>
        <item x="89"/>
        <item x="186"/>
        <item x="170"/>
        <item x="30"/>
        <item x="42"/>
        <item x="96"/>
        <item x="182"/>
        <item x="20"/>
        <item x="19"/>
        <item x="90"/>
        <item x="94"/>
        <item x="184"/>
        <item x="46"/>
        <item x="81"/>
        <item x="39"/>
        <item x="10"/>
        <item x="183"/>
        <item x="83"/>
        <item x="132"/>
        <item x="13"/>
        <item x="29"/>
        <item x="9"/>
        <item x="86"/>
        <item x="2"/>
        <item x="27"/>
        <item x="101"/>
        <item x="24"/>
        <item x="175"/>
        <item x="37"/>
        <item x="180"/>
        <item x="126"/>
        <item x="135"/>
        <item x="110"/>
        <item x="181"/>
        <item x="52"/>
        <item x="87"/>
        <item x="41"/>
        <item x="17"/>
        <item x="70"/>
        <item x="153"/>
        <item x="109"/>
        <item x="32"/>
        <item x="113"/>
        <item x="56"/>
        <item x="136"/>
        <item x="5"/>
        <item x="67"/>
        <item x="157"/>
        <item x="38"/>
        <item x="185"/>
        <item x="199"/>
        <item x="200"/>
        <item x="125"/>
        <item x="115"/>
        <item x="111"/>
        <item x="48"/>
        <item x="140"/>
        <item x="22"/>
        <item x="169"/>
        <item x="59"/>
        <item x="116"/>
        <item x="134"/>
        <item x="194"/>
        <item x="104"/>
        <item x="147"/>
        <item x="1"/>
        <item x="119"/>
        <item x="82"/>
        <item x="187"/>
        <item x="167"/>
        <item x="93"/>
        <item x="43"/>
        <item x="106"/>
        <item x="0"/>
        <item x="63"/>
        <item x="12"/>
        <item x="159"/>
        <item x="88"/>
        <item x="18"/>
        <item x="57"/>
        <item x="146"/>
        <item x="54"/>
        <item x="6"/>
        <item x="103"/>
        <item x="195"/>
        <item x="174"/>
        <item x="190"/>
        <item x="92"/>
        <item x="121"/>
        <item x="53"/>
        <item x="130"/>
        <item x="168"/>
        <item x="152"/>
        <item x="128"/>
        <item x="91"/>
        <item x="172"/>
        <item x="65"/>
        <item x="75"/>
        <item x="76"/>
        <item x="28"/>
        <item x="77"/>
        <item x="173"/>
        <item x="178"/>
        <item x="55"/>
        <item x="188"/>
        <item x="127"/>
        <item x="44"/>
        <item x="105"/>
        <item x="150"/>
        <item x="23"/>
        <item x="68"/>
        <item x="177"/>
        <item x="60"/>
        <item x="192"/>
        <item x="118"/>
        <item x="145"/>
        <item x="72"/>
        <item x="108"/>
        <item x="66"/>
        <item x="176"/>
        <item x="69"/>
        <item x="36"/>
        <item x="142"/>
        <item x="79"/>
        <item x="11"/>
        <item x="98"/>
        <item x="156"/>
        <item x="161"/>
        <item x="148"/>
        <item x="78"/>
        <item x="151"/>
        <item x="73"/>
        <item x="74"/>
        <item x="193"/>
        <item x="171"/>
        <item x="99"/>
        <item x="35"/>
        <item x="191"/>
        <item x="179"/>
        <item x="197"/>
        <item x="154"/>
        <item x="107"/>
        <item x="143"/>
        <item x="117"/>
        <item x="34"/>
        <item x="144"/>
        <item x="71"/>
        <item x="114"/>
        <item x="138"/>
        <item x="149"/>
        <item x="155"/>
        <item x="120"/>
        <item x="102"/>
        <item t="default"/>
      </items>
    </pivotField>
    <pivotField dataField="1" compact="0" outline="0" subtotalTop="0" showAll="0" includeNewItemsInFilter="1"/>
    <pivotField compact="0" numFmtId="9" outline="0" subtotalTop="0" showAll="0" includeNewItemsInFilter="1"/>
    <pivotField compact="0" outline="0" subtotalTop="0" showAll="0" includeNewItemsInFilter="1"/>
  </pivotFields>
  <rowFields count="2">
    <field x="9"/>
    <field x="11"/>
  </rowFields>
  <rowItems count="20">
    <i>
      <x/>
      <x/>
    </i>
    <i r="1">
      <x v="1"/>
    </i>
    <i r="1">
      <x v="8"/>
    </i>
    <i r="1">
      <x v="10"/>
    </i>
    <i r="1">
      <x v="11"/>
    </i>
    <i t="default">
      <x/>
    </i>
    <i>
      <x v="1"/>
      <x v="3"/>
    </i>
    <i r="1">
      <x v="4"/>
    </i>
    <i r="1">
      <x v="5"/>
    </i>
    <i r="1">
      <x v="6"/>
    </i>
    <i r="1">
      <x v="7"/>
    </i>
    <i r="1">
      <x v="9"/>
    </i>
    <i r="1">
      <x v="12"/>
    </i>
    <i r="1">
      <x v="15"/>
    </i>
    <i t="default">
      <x v="1"/>
    </i>
    <i>
      <x v="2"/>
      <x v="2"/>
    </i>
    <i r="1">
      <x v="13"/>
    </i>
    <i r="1">
      <x v="14"/>
    </i>
    <i t="default">
      <x v="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개수 : 부기명" fld="8" subtotal="count" baseField="0" baseItem="0"/>
    <dataField name="합계 : 최종 예산액(원)" fld="20" baseField="0" baseItem="0"/>
    <dataField name="합계 : 집행액(원)" fld="21" baseField="11" baseItem="0"/>
  </dataField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01"/>
  <sheetViews>
    <sheetView zoomScale="115" zoomScaleNormal="115" workbookViewId="0">
      <selection activeCell="B5" sqref="B4:Y345"/>
    </sheetView>
  </sheetViews>
  <sheetFormatPr defaultRowHeight="16.5"/>
  <cols>
    <col min="1" max="1" width="25.625" bestFit="1" customWidth="1"/>
    <col min="2" max="2" width="25.625" customWidth="1"/>
    <col min="3" max="3" width="12.75" customWidth="1"/>
    <col min="4" max="4" width="21.125" customWidth="1"/>
    <col min="5" max="5" width="16.25" customWidth="1"/>
    <col min="6" max="8" width="21.125" customWidth="1"/>
    <col min="9" max="9" width="7" customWidth="1"/>
    <col min="10" max="10" width="23.25" customWidth="1"/>
    <col min="11" max="11" width="25.625" bestFit="1" customWidth="1"/>
  </cols>
  <sheetData>
    <row r="3" spans="1:11">
      <c r="A3" s="116"/>
      <c r="B3" s="117"/>
      <c r="C3" s="118" t="s">
        <v>1133</v>
      </c>
      <c r="D3" s="117"/>
      <c r="E3" s="123"/>
      <c r="G3" s="136"/>
      <c r="H3" s="136"/>
      <c r="I3" s="76" t="s">
        <v>1004</v>
      </c>
      <c r="J3" s="82" t="s">
        <v>1048</v>
      </c>
      <c r="K3" s="77" t="s">
        <v>1005</v>
      </c>
    </row>
    <row r="4" spans="1:11">
      <c r="A4" s="118" t="s">
        <v>894</v>
      </c>
      <c r="B4" s="118" t="s">
        <v>1126</v>
      </c>
      <c r="C4" s="116" t="s">
        <v>1134</v>
      </c>
      <c r="D4" s="131" t="s">
        <v>1125</v>
      </c>
      <c r="E4" s="124" t="s">
        <v>1135</v>
      </c>
      <c r="G4" s="136"/>
      <c r="H4" s="136"/>
      <c r="I4" s="78">
        <v>1</v>
      </c>
      <c r="J4" s="167" t="s">
        <v>892</v>
      </c>
      <c r="K4" s="79" t="s">
        <v>893</v>
      </c>
    </row>
    <row r="5" spans="1:11">
      <c r="A5" s="116" t="s">
        <v>1127</v>
      </c>
      <c r="B5" s="116" t="s">
        <v>1047</v>
      </c>
      <c r="C5" s="125">
        <v>67</v>
      </c>
      <c r="D5" s="132">
        <v>726145000</v>
      </c>
      <c r="E5" s="126">
        <v>573452084</v>
      </c>
      <c r="G5" s="137"/>
      <c r="H5" s="137"/>
      <c r="I5" s="78">
        <v>2</v>
      </c>
      <c r="J5" s="168"/>
      <c r="K5" s="79" t="s">
        <v>1006</v>
      </c>
    </row>
    <row r="6" spans="1:11">
      <c r="A6" s="120"/>
      <c r="B6" s="121" t="s">
        <v>1041</v>
      </c>
      <c r="C6" s="129">
        <v>6</v>
      </c>
      <c r="D6" s="133">
        <v>10200000</v>
      </c>
      <c r="E6" s="130">
        <v>7618760</v>
      </c>
      <c r="G6" s="137"/>
      <c r="H6" s="137"/>
      <c r="I6" s="78">
        <v>3</v>
      </c>
      <c r="J6" s="168"/>
      <c r="K6" s="79" t="s">
        <v>1007</v>
      </c>
    </row>
    <row r="7" spans="1:11">
      <c r="A7" s="120"/>
      <c r="B7" s="121" t="s">
        <v>1040</v>
      </c>
      <c r="C7" s="129">
        <v>43</v>
      </c>
      <c r="D7" s="133">
        <v>114063000</v>
      </c>
      <c r="E7" s="130">
        <v>100580320</v>
      </c>
      <c r="G7" s="137"/>
      <c r="H7" s="137"/>
      <c r="I7" s="78">
        <v>4</v>
      </c>
      <c r="J7" s="168"/>
      <c r="K7" s="79" t="s">
        <v>1008</v>
      </c>
    </row>
    <row r="8" spans="1:11">
      <c r="A8" s="120"/>
      <c r="B8" s="121" t="s">
        <v>1042</v>
      </c>
      <c r="C8" s="129">
        <v>28</v>
      </c>
      <c r="D8" s="133">
        <v>261641000</v>
      </c>
      <c r="E8" s="130">
        <v>236947570</v>
      </c>
      <c r="G8" s="137"/>
      <c r="H8" s="137"/>
      <c r="I8" s="78">
        <v>5</v>
      </c>
      <c r="J8" s="168"/>
      <c r="K8" s="79" t="s">
        <v>1009</v>
      </c>
    </row>
    <row r="9" spans="1:11">
      <c r="A9" s="120"/>
      <c r="B9" s="121" t="s">
        <v>1043</v>
      </c>
      <c r="C9" s="129">
        <v>12</v>
      </c>
      <c r="D9" s="133">
        <v>24340000</v>
      </c>
      <c r="E9" s="130">
        <v>19301630</v>
      </c>
      <c r="G9" s="137"/>
      <c r="H9" s="137"/>
      <c r="I9" s="78">
        <v>6</v>
      </c>
      <c r="J9" s="168"/>
      <c r="K9" s="79" t="s">
        <v>1010</v>
      </c>
    </row>
    <row r="10" spans="1:11">
      <c r="A10" s="116" t="s">
        <v>1128</v>
      </c>
      <c r="B10" s="117"/>
      <c r="C10" s="125">
        <v>156</v>
      </c>
      <c r="D10" s="132">
        <v>1136389000</v>
      </c>
      <c r="E10" s="126">
        <v>937900364</v>
      </c>
      <c r="G10" s="137"/>
      <c r="H10" s="137"/>
      <c r="I10" s="78">
        <v>7</v>
      </c>
      <c r="J10" s="168"/>
      <c r="K10" s="79" t="s">
        <v>1011</v>
      </c>
    </row>
    <row r="11" spans="1:11">
      <c r="A11" s="116" t="s">
        <v>1129</v>
      </c>
      <c r="B11" s="116" t="s">
        <v>1017</v>
      </c>
      <c r="C11" s="125">
        <v>16</v>
      </c>
      <c r="D11" s="132">
        <v>123112000</v>
      </c>
      <c r="E11" s="126">
        <v>72231200</v>
      </c>
      <c r="G11" s="137"/>
      <c r="H11" s="137"/>
      <c r="I11" s="78">
        <v>8</v>
      </c>
      <c r="J11" s="168"/>
      <c r="K11" s="79" t="s">
        <v>1012</v>
      </c>
    </row>
    <row r="12" spans="1:11">
      <c r="A12" s="120"/>
      <c r="B12" s="121" t="s">
        <v>1033</v>
      </c>
      <c r="C12" s="129">
        <v>28</v>
      </c>
      <c r="D12" s="133">
        <v>177917000</v>
      </c>
      <c r="E12" s="130">
        <v>123033220</v>
      </c>
      <c r="G12" s="137"/>
      <c r="H12" s="137"/>
      <c r="I12" s="78">
        <v>9</v>
      </c>
      <c r="J12" s="169"/>
      <c r="K12" s="79" t="s">
        <v>1013</v>
      </c>
    </row>
    <row r="13" spans="1:11">
      <c r="A13" s="120"/>
      <c r="B13" s="121" t="s">
        <v>1024</v>
      </c>
      <c r="C13" s="129">
        <v>10</v>
      </c>
      <c r="D13" s="133">
        <v>109564000</v>
      </c>
      <c r="E13" s="130">
        <v>91788400</v>
      </c>
      <c r="G13" s="137"/>
      <c r="H13" s="137"/>
      <c r="I13" s="78">
        <v>10</v>
      </c>
      <c r="J13" s="167" t="s">
        <v>1049</v>
      </c>
      <c r="K13" s="79" t="s">
        <v>1014</v>
      </c>
    </row>
    <row r="14" spans="1:11">
      <c r="A14" s="120"/>
      <c r="B14" s="121" t="s">
        <v>1028</v>
      </c>
      <c r="C14" s="129">
        <v>5</v>
      </c>
      <c r="D14" s="133">
        <v>17230000</v>
      </c>
      <c r="E14" s="130">
        <v>11337130</v>
      </c>
      <c r="G14" s="137"/>
      <c r="H14" s="137"/>
      <c r="I14" s="78">
        <v>11</v>
      </c>
      <c r="J14" s="168"/>
      <c r="K14" s="79" t="s">
        <v>1015</v>
      </c>
    </row>
    <row r="15" spans="1:11">
      <c r="A15" s="120"/>
      <c r="B15" s="121" t="s">
        <v>1016</v>
      </c>
      <c r="C15" s="129">
        <v>78</v>
      </c>
      <c r="D15" s="133">
        <v>4196130000</v>
      </c>
      <c r="E15" s="130">
        <v>4000683840</v>
      </c>
      <c r="G15" s="137"/>
      <c r="H15" s="137"/>
      <c r="I15" s="78">
        <v>12</v>
      </c>
      <c r="J15" s="168"/>
      <c r="K15" s="79" t="s">
        <v>1016</v>
      </c>
    </row>
    <row r="16" spans="1:11">
      <c r="A16" s="120"/>
      <c r="B16" s="121" t="s">
        <v>1022</v>
      </c>
      <c r="C16" s="129">
        <v>1</v>
      </c>
      <c r="D16" s="133">
        <v>4000000</v>
      </c>
      <c r="E16" s="130">
        <v>1740000</v>
      </c>
      <c r="G16" s="137"/>
      <c r="H16" s="137"/>
      <c r="I16" s="78">
        <v>13</v>
      </c>
      <c r="J16" s="168"/>
      <c r="K16" s="79" t="s">
        <v>1017</v>
      </c>
    </row>
    <row r="17" spans="1:11">
      <c r="A17" s="120"/>
      <c r="B17" s="121" t="s">
        <v>1029</v>
      </c>
      <c r="C17" s="129">
        <v>28</v>
      </c>
      <c r="D17" s="133">
        <v>556625000</v>
      </c>
      <c r="E17" s="130">
        <v>531645380</v>
      </c>
      <c r="G17" s="137"/>
      <c r="H17" s="137"/>
      <c r="I17" s="78">
        <v>14</v>
      </c>
      <c r="J17" s="168"/>
      <c r="K17" s="79" t="s">
        <v>1018</v>
      </c>
    </row>
    <row r="18" spans="1:11">
      <c r="A18" s="120"/>
      <c r="B18" s="121" t="s">
        <v>1014</v>
      </c>
      <c r="C18" s="129">
        <v>13</v>
      </c>
      <c r="D18" s="133">
        <v>154688000</v>
      </c>
      <c r="E18" s="130">
        <v>118435380</v>
      </c>
      <c r="G18" s="137"/>
      <c r="H18" s="137"/>
      <c r="I18" s="78">
        <v>15</v>
      </c>
      <c r="J18" s="168"/>
      <c r="K18" s="79" t="s">
        <v>1019</v>
      </c>
    </row>
    <row r="19" spans="1:11">
      <c r="A19" s="116" t="s">
        <v>1130</v>
      </c>
      <c r="B19" s="117"/>
      <c r="C19" s="125">
        <v>179</v>
      </c>
      <c r="D19" s="132">
        <v>5339266000</v>
      </c>
      <c r="E19" s="126">
        <v>4950894550</v>
      </c>
      <c r="G19" s="137"/>
      <c r="H19" s="137"/>
      <c r="I19" s="78">
        <v>16</v>
      </c>
      <c r="J19" s="168"/>
      <c r="K19" s="79" t="s">
        <v>1020</v>
      </c>
    </row>
    <row r="20" spans="1:11">
      <c r="A20" s="116" t="s">
        <v>1131</v>
      </c>
      <c r="B20" s="116" t="s">
        <v>1011</v>
      </c>
      <c r="C20" s="125">
        <v>3</v>
      </c>
      <c r="D20" s="132">
        <v>8100000</v>
      </c>
      <c r="E20" s="126">
        <v>8083100</v>
      </c>
      <c r="G20" s="137"/>
      <c r="H20" s="137"/>
      <c r="I20" s="78">
        <v>17</v>
      </c>
      <c r="J20" s="168"/>
      <c r="K20" s="79" t="s">
        <v>1021</v>
      </c>
    </row>
    <row r="21" spans="1:11">
      <c r="A21" s="120"/>
      <c r="B21" s="121" t="s">
        <v>1012</v>
      </c>
      <c r="C21" s="129">
        <v>2</v>
      </c>
      <c r="D21" s="133">
        <v>31500000</v>
      </c>
      <c r="E21" s="130">
        <v>31438800</v>
      </c>
      <c r="G21" s="137"/>
      <c r="H21" s="137"/>
      <c r="I21" s="78">
        <v>18</v>
      </c>
      <c r="J21" s="168"/>
      <c r="K21" s="79" t="s">
        <v>1022</v>
      </c>
    </row>
    <row r="22" spans="1:11">
      <c r="A22" s="120"/>
      <c r="B22" s="121" t="s">
        <v>893</v>
      </c>
      <c r="C22" s="129">
        <v>1</v>
      </c>
      <c r="D22" s="133">
        <v>72000000</v>
      </c>
      <c r="E22" s="130">
        <v>7830000</v>
      </c>
      <c r="G22" s="137"/>
      <c r="H22" s="137"/>
      <c r="I22" s="78">
        <v>19</v>
      </c>
      <c r="J22" s="168"/>
      <c r="K22" s="79" t="s">
        <v>1023</v>
      </c>
    </row>
    <row r="23" spans="1:11">
      <c r="A23" s="116" t="s">
        <v>1132</v>
      </c>
      <c r="B23" s="117"/>
      <c r="C23" s="125">
        <v>6</v>
      </c>
      <c r="D23" s="132">
        <v>111600000</v>
      </c>
      <c r="E23" s="126">
        <v>47351900</v>
      </c>
      <c r="G23" s="137"/>
      <c r="H23" s="137"/>
      <c r="I23" s="78">
        <v>20</v>
      </c>
      <c r="J23" s="168"/>
      <c r="K23" s="79" t="s">
        <v>1024</v>
      </c>
    </row>
    <row r="24" spans="1:11">
      <c r="A24" s="119" t="s">
        <v>1124</v>
      </c>
      <c r="B24" s="122"/>
      <c r="C24" s="127">
        <v>341</v>
      </c>
      <c r="D24" s="134">
        <v>6587255000</v>
      </c>
      <c r="E24" s="128">
        <v>5936146814</v>
      </c>
      <c r="G24" s="137"/>
      <c r="H24" s="137"/>
      <c r="I24" s="78">
        <v>21</v>
      </c>
      <c r="J24" s="168"/>
      <c r="K24" s="79" t="s">
        <v>1025</v>
      </c>
    </row>
    <row r="25" spans="1:11">
      <c r="I25" s="78">
        <v>22</v>
      </c>
      <c r="J25" s="168"/>
      <c r="K25" s="79" t="s">
        <v>1026</v>
      </c>
    </row>
    <row r="26" spans="1:11">
      <c r="I26" s="78">
        <v>23</v>
      </c>
      <c r="J26" s="168"/>
      <c r="K26" s="79" t="s">
        <v>1027</v>
      </c>
    </row>
    <row r="27" spans="1:11">
      <c r="A27" s="116" t="s">
        <v>1047</v>
      </c>
      <c r="B27" s="125">
        <v>67</v>
      </c>
      <c r="C27" s="126">
        <v>726145000</v>
      </c>
      <c r="D27" s="135">
        <f>C27/1000000</f>
        <v>726.14499999999998</v>
      </c>
      <c r="E27">
        <v>726.14499999999998</v>
      </c>
      <c r="I27" s="78">
        <v>24</v>
      </c>
      <c r="J27" s="168"/>
      <c r="K27" s="79" t="s">
        <v>1028</v>
      </c>
    </row>
    <row r="28" spans="1:11">
      <c r="A28" s="121" t="s">
        <v>1041</v>
      </c>
      <c r="B28" s="129">
        <v>6</v>
      </c>
      <c r="C28" s="130">
        <v>10200000</v>
      </c>
      <c r="D28" s="135">
        <f t="shared" ref="D28:D45" si="0">C28/1000000</f>
        <v>10.199999999999999</v>
      </c>
      <c r="E28">
        <v>10.199999999999999</v>
      </c>
      <c r="I28" s="78">
        <v>25</v>
      </c>
      <c r="J28" s="168"/>
      <c r="K28" s="79" t="s">
        <v>1029</v>
      </c>
    </row>
    <row r="29" spans="1:11">
      <c r="A29" s="121" t="s">
        <v>1040</v>
      </c>
      <c r="B29" s="129">
        <v>43</v>
      </c>
      <c r="C29" s="130">
        <v>114063000</v>
      </c>
      <c r="D29" s="135">
        <f t="shared" si="0"/>
        <v>114.063</v>
      </c>
      <c r="E29">
        <v>114.063</v>
      </c>
      <c r="I29" s="78">
        <v>26</v>
      </c>
      <c r="J29" s="168"/>
      <c r="K29" s="79" t="s">
        <v>1030</v>
      </c>
    </row>
    <row r="30" spans="1:11">
      <c r="A30" s="121" t="s">
        <v>1042</v>
      </c>
      <c r="B30" s="129">
        <v>28</v>
      </c>
      <c r="C30" s="130">
        <v>261641000</v>
      </c>
      <c r="D30" s="135">
        <f t="shared" si="0"/>
        <v>261.64100000000002</v>
      </c>
      <c r="E30">
        <v>261.64100000000002</v>
      </c>
      <c r="I30" s="78">
        <v>27</v>
      </c>
      <c r="J30" s="168"/>
      <c r="K30" s="79" t="s">
        <v>1031</v>
      </c>
    </row>
    <row r="31" spans="1:11">
      <c r="A31" s="121" t="s">
        <v>1043</v>
      </c>
      <c r="B31" s="129">
        <v>12</v>
      </c>
      <c r="C31" s="130">
        <v>24340000</v>
      </c>
      <c r="D31" s="135">
        <f t="shared" si="0"/>
        <v>24.34</v>
      </c>
      <c r="E31">
        <v>24.34</v>
      </c>
      <c r="I31" s="78">
        <v>28</v>
      </c>
      <c r="J31" s="168"/>
      <c r="K31" s="79" t="s">
        <v>1032</v>
      </c>
    </row>
    <row r="32" spans="1:11">
      <c r="A32" s="117"/>
      <c r="B32" s="125">
        <v>156</v>
      </c>
      <c r="C32" s="126">
        <v>1136389000</v>
      </c>
      <c r="D32" s="135">
        <f t="shared" si="0"/>
        <v>1136.3889999999999</v>
      </c>
      <c r="E32">
        <v>1136.3889999999999</v>
      </c>
      <c r="I32" s="78">
        <v>29</v>
      </c>
      <c r="J32" s="168"/>
      <c r="K32" s="79" t="s">
        <v>1033</v>
      </c>
    </row>
    <row r="33" spans="1:11">
      <c r="A33" s="116" t="s">
        <v>1017</v>
      </c>
      <c r="B33" s="125">
        <v>16</v>
      </c>
      <c r="C33" s="126">
        <v>123112000</v>
      </c>
      <c r="D33" s="135">
        <f t="shared" si="0"/>
        <v>123.11199999999999</v>
      </c>
      <c r="E33">
        <v>123.11199999999999</v>
      </c>
      <c r="I33" s="78">
        <v>30</v>
      </c>
      <c r="J33" s="168"/>
      <c r="K33" s="79" t="s">
        <v>1034</v>
      </c>
    </row>
    <row r="34" spans="1:11">
      <c r="A34" s="121" t="s">
        <v>1033</v>
      </c>
      <c r="B34" s="129">
        <v>28</v>
      </c>
      <c r="C34" s="130">
        <v>177917000</v>
      </c>
      <c r="D34" s="135">
        <f t="shared" si="0"/>
        <v>177.917</v>
      </c>
      <c r="E34">
        <v>177.917</v>
      </c>
      <c r="I34" s="78">
        <v>31</v>
      </c>
      <c r="J34" s="168"/>
      <c r="K34" s="79" t="s">
        <v>1035</v>
      </c>
    </row>
    <row r="35" spans="1:11">
      <c r="A35" s="121" t="s">
        <v>1024</v>
      </c>
      <c r="B35" s="129">
        <v>10</v>
      </c>
      <c r="C35" s="130">
        <v>109564000</v>
      </c>
      <c r="D35" s="135">
        <f t="shared" si="0"/>
        <v>109.56399999999999</v>
      </c>
      <c r="E35">
        <v>109.56399999999999</v>
      </c>
      <c r="I35" s="78">
        <v>32</v>
      </c>
      <c r="J35" s="168"/>
      <c r="K35" s="79" t="s">
        <v>1036</v>
      </c>
    </row>
    <row r="36" spans="1:11">
      <c r="A36" s="121" t="s">
        <v>1028</v>
      </c>
      <c r="B36" s="129">
        <v>5</v>
      </c>
      <c r="C36" s="130">
        <v>17230000</v>
      </c>
      <c r="D36" s="135">
        <f t="shared" si="0"/>
        <v>17.23</v>
      </c>
      <c r="E36">
        <v>17.23</v>
      </c>
      <c r="I36" s="78">
        <v>33</v>
      </c>
      <c r="J36" s="168"/>
      <c r="K36" s="79" t="s">
        <v>1037</v>
      </c>
    </row>
    <row r="37" spans="1:11">
      <c r="A37" s="121" t="s">
        <v>1016</v>
      </c>
      <c r="B37" s="129">
        <v>78</v>
      </c>
      <c r="C37" s="130">
        <v>4196130000</v>
      </c>
      <c r="D37" s="135">
        <f t="shared" si="0"/>
        <v>4196.13</v>
      </c>
      <c r="E37">
        <v>4196.13</v>
      </c>
      <c r="I37" s="78">
        <v>34</v>
      </c>
      <c r="J37" s="168"/>
      <c r="K37" s="79" t="s">
        <v>1038</v>
      </c>
    </row>
    <row r="38" spans="1:11">
      <c r="A38" s="121" t="s">
        <v>1022</v>
      </c>
      <c r="B38" s="129">
        <v>1</v>
      </c>
      <c r="C38" s="130">
        <v>4000000</v>
      </c>
      <c r="D38" s="135">
        <f t="shared" si="0"/>
        <v>4</v>
      </c>
      <c r="E38">
        <v>4</v>
      </c>
      <c r="I38" s="78">
        <v>35</v>
      </c>
      <c r="J38" s="169"/>
      <c r="K38" s="79" t="s">
        <v>1039</v>
      </c>
    </row>
    <row r="39" spans="1:11">
      <c r="A39" s="121" t="s">
        <v>1029</v>
      </c>
      <c r="B39" s="129">
        <v>28</v>
      </c>
      <c r="C39" s="130">
        <v>556625000</v>
      </c>
      <c r="D39" s="135">
        <f t="shared" si="0"/>
        <v>556.625</v>
      </c>
      <c r="E39">
        <v>556.625</v>
      </c>
      <c r="I39" s="78">
        <v>36</v>
      </c>
      <c r="J39" s="167" t="s">
        <v>1050</v>
      </c>
      <c r="K39" s="79" t="s">
        <v>1040</v>
      </c>
    </row>
    <row r="40" spans="1:11">
      <c r="A40" s="121" t="s">
        <v>1014</v>
      </c>
      <c r="B40" s="129">
        <v>13</v>
      </c>
      <c r="C40" s="130">
        <v>154688000</v>
      </c>
      <c r="D40" s="135">
        <f t="shared" si="0"/>
        <v>154.68799999999999</v>
      </c>
      <c r="E40">
        <v>154.68799999999999</v>
      </c>
      <c r="I40" s="78">
        <v>37</v>
      </c>
      <c r="J40" s="168"/>
      <c r="K40" s="79" t="s">
        <v>1041</v>
      </c>
    </row>
    <row r="41" spans="1:11">
      <c r="A41" s="117"/>
      <c r="B41" s="125">
        <v>179</v>
      </c>
      <c r="C41" s="126">
        <v>5339266000</v>
      </c>
      <c r="D41" s="135">
        <f t="shared" si="0"/>
        <v>5339.2659999999996</v>
      </c>
      <c r="E41">
        <v>5339.2659999999996</v>
      </c>
      <c r="I41" s="78">
        <v>38</v>
      </c>
      <c r="J41" s="168"/>
      <c r="K41" s="79" t="s">
        <v>1042</v>
      </c>
    </row>
    <row r="42" spans="1:11">
      <c r="A42" s="116" t="s">
        <v>1011</v>
      </c>
      <c r="B42" s="125">
        <v>3</v>
      </c>
      <c r="C42" s="126">
        <v>8100000</v>
      </c>
      <c r="D42" s="135">
        <f t="shared" si="0"/>
        <v>8.1</v>
      </c>
      <c r="E42">
        <v>8.1</v>
      </c>
      <c r="I42" s="78">
        <v>39</v>
      </c>
      <c r="J42" s="168"/>
      <c r="K42" s="79" t="s">
        <v>1043</v>
      </c>
    </row>
    <row r="43" spans="1:11">
      <c r="A43" s="121" t="s">
        <v>1012</v>
      </c>
      <c r="B43" s="129">
        <v>2</v>
      </c>
      <c r="C43" s="130">
        <v>31500000</v>
      </c>
      <c r="D43" s="135">
        <f t="shared" si="0"/>
        <v>31.5</v>
      </c>
      <c r="E43">
        <v>31.5</v>
      </c>
      <c r="I43" s="78">
        <v>40</v>
      </c>
      <c r="J43" s="168"/>
      <c r="K43" s="79" t="s">
        <v>1044</v>
      </c>
    </row>
    <row r="44" spans="1:11">
      <c r="A44" s="121" t="s">
        <v>893</v>
      </c>
      <c r="B44" s="129">
        <v>1</v>
      </c>
      <c r="C44" s="130">
        <v>72000000</v>
      </c>
      <c r="D44" s="135">
        <f t="shared" si="0"/>
        <v>72</v>
      </c>
      <c r="E44">
        <v>72</v>
      </c>
      <c r="I44" s="78">
        <v>41</v>
      </c>
      <c r="J44" s="168"/>
      <c r="K44" s="79" t="s">
        <v>1045</v>
      </c>
    </row>
    <row r="45" spans="1:11">
      <c r="A45" s="117"/>
      <c r="B45" s="125">
        <v>6</v>
      </c>
      <c r="C45" s="126">
        <v>111600000</v>
      </c>
      <c r="D45" s="135">
        <f t="shared" si="0"/>
        <v>111.6</v>
      </c>
      <c r="E45">
        <v>111.6</v>
      </c>
      <c r="I45" s="78">
        <v>42</v>
      </c>
      <c r="J45" s="168"/>
      <c r="K45" s="79" t="s">
        <v>1046</v>
      </c>
    </row>
    <row r="46" spans="1:11">
      <c r="I46" s="80">
        <v>43</v>
      </c>
      <c r="J46" s="170"/>
      <c r="K46" s="81" t="s">
        <v>1047</v>
      </c>
    </row>
    <row r="49" spans="1:6">
      <c r="A49" s="116" t="s">
        <v>1047</v>
      </c>
      <c r="B49" s="125">
        <v>67</v>
      </c>
      <c r="C49" s="132">
        <v>727045000</v>
      </c>
      <c r="D49" s="126">
        <f>C49/1000000</f>
        <v>727.04499999999996</v>
      </c>
      <c r="E49" s="126">
        <v>726145000</v>
      </c>
      <c r="F49">
        <f>E49/1000000</f>
        <v>726.14499999999998</v>
      </c>
    </row>
    <row r="50" spans="1:6">
      <c r="A50" s="121" t="s">
        <v>1041</v>
      </c>
      <c r="B50" s="129">
        <v>6</v>
      </c>
      <c r="C50" s="133">
        <v>10200000</v>
      </c>
      <c r="D50" s="126">
        <f t="shared" ref="D50:D64" si="1">C50/1000000</f>
        <v>10.199999999999999</v>
      </c>
      <c r="E50" s="130">
        <v>10200000</v>
      </c>
      <c r="F50">
        <f t="shared" ref="F50:F64" si="2">E50/1000000</f>
        <v>10.199999999999999</v>
      </c>
    </row>
    <row r="51" spans="1:6">
      <c r="A51" s="121" t="s">
        <v>1040</v>
      </c>
      <c r="B51" s="129">
        <v>43</v>
      </c>
      <c r="C51" s="133">
        <v>114063000</v>
      </c>
      <c r="D51" s="126">
        <f t="shared" si="1"/>
        <v>114.063</v>
      </c>
      <c r="E51" s="130">
        <v>114063000</v>
      </c>
      <c r="F51">
        <f t="shared" si="2"/>
        <v>114.063</v>
      </c>
    </row>
    <row r="52" spans="1:6">
      <c r="A52" s="121" t="s">
        <v>1042</v>
      </c>
      <c r="B52" s="129">
        <v>28</v>
      </c>
      <c r="C52" s="133">
        <v>261641000</v>
      </c>
      <c r="D52" s="126">
        <f t="shared" si="1"/>
        <v>261.64100000000002</v>
      </c>
      <c r="E52" s="130">
        <v>261641000</v>
      </c>
      <c r="F52">
        <f t="shared" si="2"/>
        <v>261.64100000000002</v>
      </c>
    </row>
    <row r="53" spans="1:6">
      <c r="A53" s="121" t="s">
        <v>1043</v>
      </c>
      <c r="B53" s="129">
        <v>12</v>
      </c>
      <c r="C53" s="133">
        <v>24340000</v>
      </c>
      <c r="D53" s="126">
        <f t="shared" si="1"/>
        <v>24.34</v>
      </c>
      <c r="E53" s="130">
        <v>24340000</v>
      </c>
      <c r="F53">
        <f t="shared" si="2"/>
        <v>24.34</v>
      </c>
    </row>
    <row r="54" spans="1:6">
      <c r="A54" s="116" t="s">
        <v>1017</v>
      </c>
      <c r="B54" s="125">
        <v>16</v>
      </c>
      <c r="C54" s="132">
        <v>123112000</v>
      </c>
      <c r="D54" s="126">
        <f t="shared" si="1"/>
        <v>123.11199999999999</v>
      </c>
      <c r="E54" s="126">
        <v>123112000</v>
      </c>
      <c r="F54">
        <f t="shared" si="2"/>
        <v>123.11199999999999</v>
      </c>
    </row>
    <row r="55" spans="1:6">
      <c r="A55" s="121" t="s">
        <v>1033</v>
      </c>
      <c r="B55" s="129">
        <v>28</v>
      </c>
      <c r="C55" s="133">
        <v>177917000</v>
      </c>
      <c r="D55" s="126">
        <f t="shared" si="1"/>
        <v>177.917</v>
      </c>
      <c r="E55" s="130">
        <v>177917000</v>
      </c>
      <c r="F55">
        <f t="shared" si="2"/>
        <v>177.917</v>
      </c>
    </row>
    <row r="56" spans="1:6">
      <c r="A56" s="121" t="s">
        <v>1024</v>
      </c>
      <c r="B56" s="129">
        <v>10</v>
      </c>
      <c r="C56" s="133">
        <v>109564000</v>
      </c>
      <c r="D56" s="126">
        <f t="shared" si="1"/>
        <v>109.56399999999999</v>
      </c>
      <c r="E56" s="130">
        <v>109564000</v>
      </c>
      <c r="F56">
        <f t="shared" si="2"/>
        <v>109.56399999999999</v>
      </c>
    </row>
    <row r="57" spans="1:6">
      <c r="A57" s="121" t="s">
        <v>1028</v>
      </c>
      <c r="B57" s="129">
        <v>5</v>
      </c>
      <c r="C57" s="133">
        <v>17230000</v>
      </c>
      <c r="D57" s="126">
        <f t="shared" si="1"/>
        <v>17.23</v>
      </c>
      <c r="E57" s="130">
        <v>17230000</v>
      </c>
      <c r="F57">
        <f t="shared" si="2"/>
        <v>17.23</v>
      </c>
    </row>
    <row r="58" spans="1:6">
      <c r="A58" s="121" t="s">
        <v>1016</v>
      </c>
      <c r="B58" s="129">
        <v>78</v>
      </c>
      <c r="C58" s="133">
        <v>3982082000</v>
      </c>
      <c r="D58" s="126">
        <f t="shared" si="1"/>
        <v>3982.0819999999999</v>
      </c>
      <c r="E58" s="130">
        <v>4196130000</v>
      </c>
      <c r="F58">
        <f t="shared" si="2"/>
        <v>4196.13</v>
      </c>
    </row>
    <row r="59" spans="1:6">
      <c r="A59" s="121" t="s">
        <v>1022</v>
      </c>
      <c r="B59" s="129">
        <v>1</v>
      </c>
      <c r="C59" s="133">
        <v>4000000</v>
      </c>
      <c r="D59" s="126">
        <f t="shared" si="1"/>
        <v>4</v>
      </c>
      <c r="E59" s="130">
        <v>4000000</v>
      </c>
      <c r="F59">
        <f t="shared" si="2"/>
        <v>4</v>
      </c>
    </row>
    <row r="60" spans="1:6">
      <c r="A60" s="121" t="s">
        <v>1029</v>
      </c>
      <c r="B60" s="129">
        <v>28</v>
      </c>
      <c r="C60" s="133">
        <v>644625000</v>
      </c>
      <c r="D60" s="126">
        <f t="shared" si="1"/>
        <v>644.625</v>
      </c>
      <c r="E60" s="130">
        <v>556625000</v>
      </c>
      <c r="F60">
        <f t="shared" si="2"/>
        <v>556.625</v>
      </c>
    </row>
    <row r="61" spans="1:6">
      <c r="A61" s="121" t="s">
        <v>1014</v>
      </c>
      <c r="B61" s="129">
        <v>13</v>
      </c>
      <c r="C61" s="133">
        <v>154688000</v>
      </c>
      <c r="D61" s="126">
        <f t="shared" si="1"/>
        <v>154.68799999999999</v>
      </c>
      <c r="E61" s="130">
        <v>154688000</v>
      </c>
      <c r="F61">
        <f t="shared" si="2"/>
        <v>154.68799999999999</v>
      </c>
    </row>
    <row r="62" spans="1:6">
      <c r="A62" s="116" t="s">
        <v>1011</v>
      </c>
      <c r="B62" s="125">
        <v>3</v>
      </c>
      <c r="C62" s="132">
        <v>8100000</v>
      </c>
      <c r="D62" s="126">
        <f t="shared" si="1"/>
        <v>8.1</v>
      </c>
      <c r="E62" s="126">
        <v>8100000</v>
      </c>
      <c r="F62">
        <f t="shared" si="2"/>
        <v>8.1</v>
      </c>
    </row>
    <row r="63" spans="1:6">
      <c r="A63" s="121" t="s">
        <v>1012</v>
      </c>
      <c r="B63" s="129">
        <v>2</v>
      </c>
      <c r="C63" s="133">
        <v>31500000</v>
      </c>
      <c r="D63" s="126">
        <f t="shared" si="1"/>
        <v>31.5</v>
      </c>
      <c r="E63" s="130">
        <v>31500000</v>
      </c>
      <c r="F63">
        <f t="shared" si="2"/>
        <v>31.5</v>
      </c>
    </row>
    <row r="64" spans="1:6">
      <c r="A64" s="121" t="s">
        <v>893</v>
      </c>
      <c r="B64" s="129">
        <v>1</v>
      </c>
      <c r="C64" s="133">
        <v>72000000</v>
      </c>
      <c r="D64" s="126">
        <f t="shared" si="1"/>
        <v>72</v>
      </c>
      <c r="E64" s="130">
        <v>72000000</v>
      </c>
      <c r="F64">
        <f t="shared" si="2"/>
        <v>72</v>
      </c>
    </row>
    <row r="68" spans="2:9">
      <c r="B68" s="116" t="s">
        <v>1047</v>
      </c>
      <c r="C68">
        <v>726.14499999999998</v>
      </c>
      <c r="D68" s="138">
        <v>573452084</v>
      </c>
      <c r="E68" s="139">
        <f>D68/1000000</f>
        <v>573.45208400000001</v>
      </c>
    </row>
    <row r="69" spans="2:9" ht="17.25">
      <c r="B69" s="121" t="s">
        <v>1041</v>
      </c>
      <c r="C69">
        <v>10.199999999999999</v>
      </c>
      <c r="D69" s="138">
        <v>7618760</v>
      </c>
      <c r="E69" s="139">
        <f t="shared" ref="E69:E83" si="3">D69/1000000</f>
        <v>7.61876</v>
      </c>
      <c r="F69" s="140">
        <v>1</v>
      </c>
      <c r="G69" s="140">
        <v>72</v>
      </c>
      <c r="H69" s="141">
        <v>7.8</v>
      </c>
      <c r="I69" s="47">
        <f>H69/G69</f>
        <v>0.10833333333333334</v>
      </c>
    </row>
    <row r="70" spans="2:9" ht="17.25">
      <c r="B70" s="121" t="s">
        <v>1040</v>
      </c>
      <c r="C70">
        <v>114.063</v>
      </c>
      <c r="D70" s="138">
        <v>100580320</v>
      </c>
      <c r="E70" s="139">
        <f t="shared" si="3"/>
        <v>100.58032</v>
      </c>
      <c r="F70" s="140">
        <v>3</v>
      </c>
      <c r="G70" s="140">
        <v>8.1</v>
      </c>
      <c r="H70" s="141">
        <v>8.1</v>
      </c>
      <c r="I70" s="47">
        <f t="shared" ref="I70:I84" si="4">H70/G70</f>
        <v>1</v>
      </c>
    </row>
    <row r="71" spans="2:9" ht="17.25">
      <c r="B71" s="121" t="s">
        <v>1042</v>
      </c>
      <c r="C71">
        <v>261.64100000000002</v>
      </c>
      <c r="D71" s="138">
        <v>236947570</v>
      </c>
      <c r="E71" s="139">
        <f t="shared" si="3"/>
        <v>236.94757000000001</v>
      </c>
      <c r="F71" s="140">
        <v>2</v>
      </c>
      <c r="G71" s="140">
        <v>31.5</v>
      </c>
      <c r="H71" s="141">
        <v>31.4</v>
      </c>
      <c r="I71" s="47">
        <f t="shared" si="4"/>
        <v>0.99682539682539673</v>
      </c>
    </row>
    <row r="72" spans="2:9" ht="17.25">
      <c r="B72" s="121" t="s">
        <v>1043</v>
      </c>
      <c r="C72">
        <v>24.34</v>
      </c>
      <c r="D72" s="138">
        <v>19301630</v>
      </c>
      <c r="E72" s="139">
        <f t="shared" si="3"/>
        <v>19.301629999999999</v>
      </c>
      <c r="F72" s="140">
        <v>13</v>
      </c>
      <c r="G72" s="142">
        <v>154.69999999999999</v>
      </c>
      <c r="H72" s="141">
        <v>118.4</v>
      </c>
      <c r="I72" s="47">
        <f t="shared" si="4"/>
        <v>0.76535229476405953</v>
      </c>
    </row>
    <row r="73" spans="2:9" ht="17.25">
      <c r="B73" s="116" t="s">
        <v>1017</v>
      </c>
      <c r="C73">
        <v>123.11199999999999</v>
      </c>
      <c r="D73" s="138">
        <v>72231200</v>
      </c>
      <c r="E73" s="139">
        <f t="shared" si="3"/>
        <v>72.231200000000001</v>
      </c>
      <c r="F73" s="140">
        <v>78</v>
      </c>
      <c r="G73" s="140">
        <v>4196.1000000000004</v>
      </c>
      <c r="H73" s="141">
        <v>4000.7</v>
      </c>
      <c r="I73" s="47">
        <f t="shared" si="4"/>
        <v>0.95343294964371661</v>
      </c>
    </row>
    <row r="74" spans="2:9" ht="17.25">
      <c r="B74" s="121" t="s">
        <v>1033</v>
      </c>
      <c r="C74">
        <v>177.917</v>
      </c>
      <c r="D74" s="138">
        <v>123033220</v>
      </c>
      <c r="E74" s="139">
        <f t="shared" si="3"/>
        <v>123.03322</v>
      </c>
      <c r="F74" s="140">
        <v>16</v>
      </c>
      <c r="G74" s="140">
        <v>123.1</v>
      </c>
      <c r="H74" s="141">
        <v>72.2</v>
      </c>
      <c r="I74" s="47">
        <f t="shared" si="4"/>
        <v>0.58651502843216907</v>
      </c>
    </row>
    <row r="75" spans="2:9" ht="17.25">
      <c r="B75" s="121" t="s">
        <v>1024</v>
      </c>
      <c r="C75">
        <v>109.56399999999999</v>
      </c>
      <c r="D75" s="138">
        <v>91788400</v>
      </c>
      <c r="E75" s="139">
        <f t="shared" si="3"/>
        <v>91.788399999999996</v>
      </c>
      <c r="F75" s="140">
        <v>1</v>
      </c>
      <c r="G75" s="140">
        <v>4</v>
      </c>
      <c r="H75" s="141">
        <v>1.7</v>
      </c>
      <c r="I75" s="47">
        <f t="shared" si="4"/>
        <v>0.42499999999999999</v>
      </c>
    </row>
    <row r="76" spans="2:9" ht="17.25">
      <c r="B76" s="121" t="s">
        <v>1028</v>
      </c>
      <c r="C76">
        <v>17.23</v>
      </c>
      <c r="D76" s="138">
        <v>11337130</v>
      </c>
      <c r="E76" s="139">
        <f t="shared" si="3"/>
        <v>11.33713</v>
      </c>
      <c r="F76" s="140">
        <v>10</v>
      </c>
      <c r="G76" s="142">
        <v>109.6</v>
      </c>
      <c r="H76" s="141">
        <v>91.8</v>
      </c>
      <c r="I76" s="47">
        <f t="shared" si="4"/>
        <v>0.83759124087591241</v>
      </c>
    </row>
    <row r="77" spans="2:9" ht="17.25">
      <c r="B77" s="121" t="s">
        <v>1016</v>
      </c>
      <c r="C77">
        <v>4196.13</v>
      </c>
      <c r="D77" s="138">
        <v>4000683840</v>
      </c>
      <c r="E77" s="139">
        <f t="shared" si="3"/>
        <v>4000.6838400000001</v>
      </c>
      <c r="F77" s="140">
        <v>5</v>
      </c>
      <c r="G77" s="140">
        <v>17.2</v>
      </c>
      <c r="H77" s="141">
        <v>11.3</v>
      </c>
      <c r="I77" s="47">
        <f t="shared" si="4"/>
        <v>0.65697674418604657</v>
      </c>
    </row>
    <row r="78" spans="2:9" ht="17.25">
      <c r="B78" s="121" t="s">
        <v>1022</v>
      </c>
      <c r="C78">
        <v>4</v>
      </c>
      <c r="D78" s="138">
        <v>1740000</v>
      </c>
      <c r="E78" s="139">
        <f t="shared" si="3"/>
        <v>1.74</v>
      </c>
      <c r="F78" s="140">
        <v>28</v>
      </c>
      <c r="G78" s="140">
        <v>556.6</v>
      </c>
      <c r="H78" s="141">
        <v>531.6</v>
      </c>
      <c r="I78" s="47">
        <f t="shared" si="4"/>
        <v>0.95508444125044911</v>
      </c>
    </row>
    <row r="79" spans="2:9" ht="17.25">
      <c r="B79" s="121" t="s">
        <v>1029</v>
      </c>
      <c r="C79">
        <v>556.625</v>
      </c>
      <c r="D79" s="138">
        <v>531645380</v>
      </c>
      <c r="E79" s="139">
        <f t="shared" si="3"/>
        <v>531.64538000000005</v>
      </c>
      <c r="F79" s="140">
        <v>28</v>
      </c>
      <c r="G79" s="140">
        <v>177.9</v>
      </c>
      <c r="H79" s="141">
        <v>123</v>
      </c>
      <c r="I79" s="47">
        <f t="shared" si="4"/>
        <v>0.69139966273187181</v>
      </c>
    </row>
    <row r="80" spans="2:9" ht="17.25">
      <c r="B80" s="121" t="s">
        <v>1014</v>
      </c>
      <c r="C80">
        <v>154.68799999999999</v>
      </c>
      <c r="D80" s="138">
        <v>118435380</v>
      </c>
      <c r="E80" s="139">
        <f t="shared" si="3"/>
        <v>118.43537999999999</v>
      </c>
      <c r="F80" s="140">
        <v>43</v>
      </c>
      <c r="G80" s="140">
        <v>114.1</v>
      </c>
      <c r="H80" s="141">
        <v>100.6</v>
      </c>
      <c r="I80" s="47">
        <f t="shared" si="4"/>
        <v>0.88168273444347067</v>
      </c>
    </row>
    <row r="81" spans="2:9" ht="17.25">
      <c r="B81" s="116" t="s">
        <v>1011</v>
      </c>
      <c r="C81">
        <v>8.1</v>
      </c>
      <c r="D81" s="138">
        <v>8083100</v>
      </c>
      <c r="E81" s="139">
        <f t="shared" si="3"/>
        <v>8.0831</v>
      </c>
      <c r="F81" s="140">
        <v>6</v>
      </c>
      <c r="G81" s="140">
        <v>10.199999999999999</v>
      </c>
      <c r="H81" s="141">
        <v>7.6</v>
      </c>
      <c r="I81" s="47">
        <f t="shared" si="4"/>
        <v>0.74509803921568629</v>
      </c>
    </row>
    <row r="82" spans="2:9" ht="17.25">
      <c r="B82" s="121" t="s">
        <v>1012</v>
      </c>
      <c r="C82">
        <v>31.5</v>
      </c>
      <c r="D82" s="138">
        <v>31438800</v>
      </c>
      <c r="E82" s="139">
        <f t="shared" si="3"/>
        <v>31.438800000000001</v>
      </c>
      <c r="F82" s="140">
        <v>28</v>
      </c>
      <c r="G82" s="140">
        <v>261.60000000000002</v>
      </c>
      <c r="H82" s="141">
        <v>236.9</v>
      </c>
      <c r="I82" s="47">
        <f t="shared" si="4"/>
        <v>0.90558103975535165</v>
      </c>
    </row>
    <row r="83" spans="2:9" ht="17.25">
      <c r="B83" s="121" t="s">
        <v>893</v>
      </c>
      <c r="C83">
        <v>72</v>
      </c>
      <c r="D83" s="138">
        <v>7830000</v>
      </c>
      <c r="E83" s="139">
        <f t="shared" si="3"/>
        <v>7.83</v>
      </c>
      <c r="F83" s="140">
        <v>12</v>
      </c>
      <c r="G83" s="140">
        <v>24.3</v>
      </c>
      <c r="H83" s="141">
        <v>19.3</v>
      </c>
      <c r="I83" s="47">
        <f t="shared" si="4"/>
        <v>0.79423868312757206</v>
      </c>
    </row>
    <row r="84" spans="2:9" ht="17.25">
      <c r="D84" s="138"/>
      <c r="F84" s="140">
        <v>67</v>
      </c>
      <c r="G84" s="140">
        <v>726.2</v>
      </c>
      <c r="H84" s="141">
        <v>573.5</v>
      </c>
      <c r="I84" s="47">
        <f t="shared" si="4"/>
        <v>0.78972734783806109</v>
      </c>
    </row>
    <row r="85" spans="2:9">
      <c r="F85">
        <f>SUM(F69:F84)</f>
        <v>341</v>
      </c>
      <c r="G85">
        <f>SUM(G69:G84)</f>
        <v>6587.2000000000016</v>
      </c>
      <c r="H85">
        <f>SUM(H69:H84)</f>
        <v>5935.9000000000005</v>
      </c>
      <c r="I85" s="47">
        <f>H85/G85</f>
        <v>0.9011264270099586</v>
      </c>
    </row>
    <row r="86" spans="2:9">
      <c r="E86" s="140" t="s">
        <v>893</v>
      </c>
    </row>
    <row r="87" spans="2:9">
      <c r="E87" s="140" t="s">
        <v>1011</v>
      </c>
    </row>
    <row r="88" spans="2:9">
      <c r="E88" s="140" t="s">
        <v>1012</v>
      </c>
    </row>
    <row r="89" spans="2:9">
      <c r="E89" s="140" t="s">
        <v>1014</v>
      </c>
    </row>
    <row r="90" spans="2:9">
      <c r="E90" s="140" t="s">
        <v>1016</v>
      </c>
    </row>
    <row r="91" spans="2:9" ht="33">
      <c r="E91" s="140" t="s">
        <v>1017</v>
      </c>
    </row>
    <row r="92" spans="2:9" ht="33">
      <c r="E92" s="140" t="s">
        <v>1022</v>
      </c>
    </row>
    <row r="93" spans="2:9">
      <c r="E93" s="140" t="s">
        <v>1024</v>
      </c>
    </row>
    <row r="94" spans="2:9">
      <c r="E94" s="140" t="s">
        <v>1028</v>
      </c>
    </row>
    <row r="95" spans="2:9">
      <c r="E95" s="140" t="s">
        <v>1029</v>
      </c>
    </row>
    <row r="96" spans="2:9">
      <c r="E96" s="140" t="s">
        <v>1033</v>
      </c>
    </row>
    <row r="97" spans="5:5" ht="33">
      <c r="E97" s="140" t="s">
        <v>1040</v>
      </c>
    </row>
    <row r="98" spans="5:5" ht="33">
      <c r="E98" s="140" t="s">
        <v>1041</v>
      </c>
    </row>
    <row r="99" spans="5:5">
      <c r="E99" s="140" t="s">
        <v>1042</v>
      </c>
    </row>
    <row r="100" spans="5:5">
      <c r="E100" s="140" t="s">
        <v>1043</v>
      </c>
    </row>
    <row r="101" spans="5:5">
      <c r="E101" s="140" t="s">
        <v>1136</v>
      </c>
    </row>
  </sheetData>
  <mergeCells count="3">
    <mergeCell ref="J4:J12"/>
    <mergeCell ref="J13:J38"/>
    <mergeCell ref="J39:J46"/>
  </mergeCells>
  <phoneticPr fontId="1" type="noConversion"/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F346"/>
  <sheetViews>
    <sheetView topLeftCell="K1" zoomScale="40" zoomScaleNormal="40" zoomScaleSheetLayoutView="25" workbookViewId="0">
      <pane ySplit="4" topLeftCell="A337" activePane="bottomLeft" state="frozen"/>
      <selection activeCell="B5" sqref="B4:Y345"/>
      <selection pane="bottomLeft" activeCell="B5" sqref="B4:Y345"/>
    </sheetView>
  </sheetViews>
  <sheetFormatPr defaultRowHeight="38.25"/>
  <cols>
    <col min="1" max="1" width="9" style="4"/>
    <col min="2" max="2" width="16" style="4" customWidth="1"/>
    <col min="3" max="3" width="50.625" style="4" customWidth="1"/>
    <col min="4" max="4" width="88.625" style="4" customWidth="1"/>
    <col min="5" max="5" width="110.625" style="4" customWidth="1"/>
    <col min="6" max="6" width="99.875" style="4" customWidth="1"/>
    <col min="7" max="7" width="32.125" style="4" bestFit="1" customWidth="1"/>
    <col min="8" max="8" width="62.125" style="4" bestFit="1" customWidth="1"/>
    <col min="9" max="9" width="71.125" style="4" bestFit="1" customWidth="1"/>
    <col min="10" max="10" width="139.375" style="15" customWidth="1"/>
    <col min="11" max="11" width="25.875" style="65" customWidth="1"/>
    <col min="12" max="12" width="24" style="65" customWidth="1"/>
    <col min="13" max="13" width="65.5" style="65" bestFit="1" customWidth="1"/>
    <col min="14" max="14" width="20.875" style="65" customWidth="1"/>
    <col min="15" max="15" width="28.375" style="65" customWidth="1"/>
    <col min="16" max="18" width="9.625" style="4" customWidth="1"/>
    <col min="19" max="19" width="21.875" style="44" customWidth="1"/>
    <col min="20" max="20" width="49.125" style="4" customWidth="1"/>
    <col min="21" max="21" width="47.125" style="4" customWidth="1"/>
    <col min="22" max="22" width="65.625" style="4" bestFit="1" customWidth="1"/>
    <col min="23" max="23" width="51.75" style="15" customWidth="1"/>
    <col min="24" max="24" width="28.125" style="4" customWidth="1"/>
    <col min="25" max="25" width="22" style="4" customWidth="1"/>
    <col min="26" max="26" width="9" style="4"/>
    <col min="27" max="32" width="20.625" style="65" customWidth="1"/>
    <col min="33" max="55" width="9" style="4"/>
    <col min="56" max="56" width="13.875" style="4" bestFit="1" customWidth="1"/>
    <col min="57" max="57" width="15.25" style="4" customWidth="1"/>
    <col min="58" max="58" width="20" style="4" customWidth="1"/>
    <col min="59" max="16384" width="9" style="4"/>
  </cols>
  <sheetData>
    <row r="1" spans="2:58" ht="54">
      <c r="T1" s="102">
        <f>SUBTOTAL(9,T5:T65536)</f>
        <v>6462107000</v>
      </c>
      <c r="U1" s="102">
        <f>SUBTOTAL(9,U5:U65536)</f>
        <v>125148000</v>
      </c>
      <c r="V1" s="102">
        <f>SUBTOTAL(9,V5:V65536)</f>
        <v>6587255000</v>
      </c>
      <c r="W1" s="102">
        <f>SUBTOTAL(9,W5:W65536)</f>
        <v>5936146814</v>
      </c>
    </row>
    <row r="2" spans="2:58" ht="135.75" customHeight="1">
      <c r="B2" s="171" t="s">
        <v>885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2"/>
      <c r="T2" s="171"/>
      <c r="U2" s="171"/>
      <c r="V2" s="171"/>
      <c r="W2" s="171"/>
      <c r="X2" s="171"/>
      <c r="Y2" s="171"/>
    </row>
    <row r="3" spans="2:58" ht="95.25" customHeight="1">
      <c r="B3" s="3"/>
      <c r="C3" s="3"/>
      <c r="D3" s="3"/>
      <c r="E3" s="3"/>
      <c r="F3" s="3"/>
      <c r="G3" s="3"/>
      <c r="H3" s="3"/>
      <c r="I3" s="3"/>
      <c r="J3" s="11"/>
      <c r="K3" s="89"/>
      <c r="L3" s="89"/>
      <c r="M3" s="89"/>
      <c r="N3" s="89"/>
      <c r="O3" s="89"/>
      <c r="P3" s="3"/>
      <c r="Q3" s="3"/>
      <c r="R3" s="3"/>
      <c r="S3" s="45"/>
      <c r="T3" s="5"/>
      <c r="U3" s="3"/>
      <c r="V3" s="3"/>
      <c r="W3" s="11" t="s">
        <v>356</v>
      </c>
    </row>
    <row r="4" spans="2:58" ht="99.95" customHeight="1">
      <c r="B4" s="61" t="s">
        <v>357</v>
      </c>
      <c r="C4" s="110" t="s">
        <v>358</v>
      </c>
      <c r="D4" s="110" t="s">
        <v>359</v>
      </c>
      <c r="E4" s="110" t="s">
        <v>360</v>
      </c>
      <c r="F4" s="110" t="s">
        <v>361</v>
      </c>
      <c r="G4" s="113" t="s">
        <v>362</v>
      </c>
      <c r="H4" s="114" t="s">
        <v>1122</v>
      </c>
      <c r="I4" s="115" t="s">
        <v>1123</v>
      </c>
      <c r="J4" s="110" t="s">
        <v>363</v>
      </c>
      <c r="K4" s="94" t="s">
        <v>1048</v>
      </c>
      <c r="L4" s="94" t="s">
        <v>887</v>
      </c>
      <c r="M4" s="94" t="s">
        <v>1120</v>
      </c>
      <c r="N4" s="94" t="s">
        <v>888</v>
      </c>
      <c r="O4" s="112" t="s">
        <v>1121</v>
      </c>
      <c r="P4" s="94" t="s">
        <v>349</v>
      </c>
      <c r="Q4" s="94" t="s">
        <v>350</v>
      </c>
      <c r="R4" s="94" t="s">
        <v>371</v>
      </c>
      <c r="S4" s="94" t="s">
        <v>372</v>
      </c>
      <c r="T4" s="62" t="s">
        <v>364</v>
      </c>
      <c r="U4" s="61" t="s">
        <v>365</v>
      </c>
      <c r="V4" s="61" t="s">
        <v>366</v>
      </c>
      <c r="W4" s="61" t="s">
        <v>367</v>
      </c>
      <c r="X4" s="63" t="s">
        <v>368</v>
      </c>
      <c r="Y4" s="61" t="s">
        <v>369</v>
      </c>
      <c r="AA4" s="65" t="s">
        <v>1111</v>
      </c>
      <c r="AB4" s="65" t="s">
        <v>1112</v>
      </c>
      <c r="AC4" s="65" t="s">
        <v>1113</v>
      </c>
      <c r="AD4" s="65" t="s">
        <v>1114</v>
      </c>
      <c r="AE4" s="65" t="s">
        <v>1115</v>
      </c>
      <c r="AF4" s="65" t="s">
        <v>1116</v>
      </c>
    </row>
    <row r="5" spans="2:58" ht="99.95" customHeight="1">
      <c r="B5" s="8">
        <f>ROW()-6</f>
        <v>-1</v>
      </c>
      <c r="C5" s="8" t="s">
        <v>425</v>
      </c>
      <c r="D5" s="9" t="s">
        <v>0</v>
      </c>
      <c r="E5" s="9" t="s">
        <v>2</v>
      </c>
      <c r="F5" s="9" t="s">
        <v>3</v>
      </c>
      <c r="G5" s="9" t="s">
        <v>383</v>
      </c>
      <c r="H5" s="9" t="s">
        <v>375</v>
      </c>
      <c r="I5" s="8" t="s">
        <v>384</v>
      </c>
      <c r="J5" s="12" t="s">
        <v>448</v>
      </c>
      <c r="K5" s="8" t="s">
        <v>1050</v>
      </c>
      <c r="L5" s="105">
        <v>38</v>
      </c>
      <c r="M5" s="8" t="str">
        <f>VLOOKUP(L5,' (참고) 예산별 범례'!$A:$C,3,0)</f>
        <v>재난 구호 및 복구</v>
      </c>
      <c r="N5" s="8" t="s">
        <v>1072</v>
      </c>
      <c r="O5" s="8">
        <v>9</v>
      </c>
      <c r="P5" s="8" t="s">
        <v>344</v>
      </c>
      <c r="Q5" s="8"/>
      <c r="R5" s="8"/>
      <c r="S5" s="8" t="s">
        <v>426</v>
      </c>
      <c r="T5" s="6">
        <v>11200000</v>
      </c>
      <c r="U5" s="6"/>
      <c r="V5" s="6">
        <f>T5+U5</f>
        <v>11200000</v>
      </c>
      <c r="W5" s="37">
        <v>10066000</v>
      </c>
      <c r="X5" s="100">
        <f>W5/V5</f>
        <v>0.89875000000000005</v>
      </c>
      <c r="Y5" s="1"/>
      <c r="AF5" s="65" t="s">
        <v>1119</v>
      </c>
      <c r="BD5" s="4">
        <f>SUM(BD6:BD11)</f>
        <v>397.79999999999995</v>
      </c>
      <c r="BE5" s="4">
        <f>SUM(BE6:BE11)</f>
        <v>360.6</v>
      </c>
      <c r="BF5" s="98">
        <f t="shared" ref="BF5:BF11" si="0">BE5/BD5</f>
        <v>0.90648567119155365</v>
      </c>
    </row>
    <row r="6" spans="2:58" ht="99.95" customHeight="1">
      <c r="B6" s="8">
        <f t="shared" ref="B6:B30" si="1">ROW()-6</f>
        <v>0</v>
      </c>
      <c r="C6" s="8" t="str">
        <f>C5</f>
        <v>도시개발본부</v>
      </c>
      <c r="D6" s="9" t="str">
        <f>D5</f>
        <v>미래를 준비하는 개발사업 추진</v>
      </c>
      <c r="E6" s="9" t="str">
        <f t="shared" ref="E6:I8" si="2">E5</f>
        <v>직원만족 복리후생제도 운영(개발본부)</v>
      </c>
      <c r="F6" s="9" t="str">
        <f t="shared" si="2"/>
        <v>직원복리 증진(개발본부)</v>
      </c>
      <c r="G6" s="9" t="str">
        <f t="shared" si="2"/>
        <v>201-15</v>
      </c>
      <c r="H6" s="9" t="str">
        <f t="shared" si="2"/>
        <v>일반운영비</v>
      </c>
      <c r="I6" s="8" t="str">
        <f t="shared" si="2"/>
        <v>복리후생비</v>
      </c>
      <c r="J6" s="12" t="s">
        <v>449</v>
      </c>
      <c r="K6" s="8" t="s">
        <v>1050</v>
      </c>
      <c r="L6" s="105">
        <v>43</v>
      </c>
      <c r="M6" s="8" t="str">
        <f>VLOOKUP(L6,' (참고) 예산별 범례'!$A:$C,3,0)</f>
        <v>교부세 및 기타</v>
      </c>
      <c r="N6" s="8" t="s">
        <v>1072</v>
      </c>
      <c r="O6" s="8">
        <v>9</v>
      </c>
      <c r="P6" s="8" t="s">
        <v>344</v>
      </c>
      <c r="Q6" s="8"/>
      <c r="R6" s="8"/>
      <c r="S6" s="8" t="s">
        <v>427</v>
      </c>
      <c r="T6" s="6">
        <v>9800000</v>
      </c>
      <c r="U6" s="6"/>
      <c r="V6" s="6">
        <f t="shared" ref="V6:V18" si="3">T6+U6</f>
        <v>9800000</v>
      </c>
      <c r="W6" s="37">
        <v>8400000</v>
      </c>
      <c r="X6" s="100">
        <f t="shared" ref="X6:X69" si="4">W6/V6</f>
        <v>0.8571428571428571</v>
      </c>
      <c r="Y6" s="1"/>
      <c r="BD6" s="4">
        <v>2.5</v>
      </c>
      <c r="BE6" s="4">
        <v>2.2999999999999998</v>
      </c>
      <c r="BF6" s="99">
        <f t="shared" si="0"/>
        <v>0.91999999999999993</v>
      </c>
    </row>
    <row r="7" spans="2:58" ht="99.95" customHeight="1">
      <c r="B7" s="8">
        <f t="shared" si="1"/>
        <v>1</v>
      </c>
      <c r="C7" s="8" t="str">
        <f t="shared" ref="C7:I22" si="5">C6</f>
        <v>도시개발본부</v>
      </c>
      <c r="D7" s="8" t="str">
        <f t="shared" si="5"/>
        <v>미래를 준비하는 개발사업 추진</v>
      </c>
      <c r="E7" s="8" t="str">
        <f t="shared" si="2"/>
        <v>직원만족 복리후생제도 운영(개발본부)</v>
      </c>
      <c r="F7" s="8" t="str">
        <f t="shared" si="2"/>
        <v>직원복리 증진(개발본부)</v>
      </c>
      <c r="G7" s="8" t="str">
        <f t="shared" si="2"/>
        <v>201-15</v>
      </c>
      <c r="H7" s="8" t="str">
        <f t="shared" si="2"/>
        <v>일반운영비</v>
      </c>
      <c r="I7" s="8" t="str">
        <f t="shared" si="2"/>
        <v>복리후생비</v>
      </c>
      <c r="J7" s="12" t="s">
        <v>450</v>
      </c>
      <c r="K7" s="8" t="s">
        <v>1049</v>
      </c>
      <c r="L7" s="105">
        <v>29</v>
      </c>
      <c r="M7" s="8" t="str">
        <f>VLOOKUP(L7,' (참고) 예산별 범례'!$A:$C,3,0)</f>
        <v>사업장 산재</v>
      </c>
      <c r="N7" s="8" t="s">
        <v>1072</v>
      </c>
      <c r="O7" s="8">
        <v>4</v>
      </c>
      <c r="P7" s="8" t="s">
        <v>344</v>
      </c>
      <c r="Q7" s="8"/>
      <c r="R7" s="8"/>
      <c r="S7" s="8" t="s">
        <v>428</v>
      </c>
      <c r="T7" s="6">
        <v>2600000</v>
      </c>
      <c r="U7" s="6"/>
      <c r="V7" s="6">
        <f t="shared" si="3"/>
        <v>2600000</v>
      </c>
      <c r="W7" s="37">
        <v>0</v>
      </c>
      <c r="X7" s="100">
        <f t="shared" si="4"/>
        <v>0</v>
      </c>
      <c r="Y7" s="1"/>
      <c r="BD7" s="104">
        <v>96.9</v>
      </c>
      <c r="BE7" s="4">
        <v>84.7</v>
      </c>
      <c r="BF7" s="99">
        <f t="shared" si="0"/>
        <v>0.87409700722394224</v>
      </c>
    </row>
    <row r="8" spans="2:58" ht="99.95" customHeight="1">
      <c r="B8" s="8">
        <f t="shared" si="1"/>
        <v>2</v>
      </c>
      <c r="C8" s="8" t="str">
        <f t="shared" si="5"/>
        <v>도시개발본부</v>
      </c>
      <c r="D8" s="8" t="str">
        <f t="shared" si="5"/>
        <v>미래를 준비하는 개발사업 추진</v>
      </c>
      <c r="E8" s="8" t="str">
        <f t="shared" si="2"/>
        <v>직원만족 복리후생제도 운영(개발본부)</v>
      </c>
      <c r="F8" s="8" t="str">
        <f t="shared" si="2"/>
        <v>직원복리 증진(개발본부)</v>
      </c>
      <c r="G8" s="8" t="str">
        <f t="shared" si="2"/>
        <v>201-15</v>
      </c>
      <c r="H8" s="8" t="str">
        <f t="shared" si="2"/>
        <v>일반운영비</v>
      </c>
      <c r="I8" s="8" t="str">
        <f t="shared" si="2"/>
        <v>복리후생비</v>
      </c>
      <c r="J8" s="12" t="s">
        <v>447</v>
      </c>
      <c r="K8" s="8" t="s">
        <v>1049</v>
      </c>
      <c r="L8" s="105">
        <v>29</v>
      </c>
      <c r="M8" s="8" t="str">
        <f>VLOOKUP(L8,' (참고) 예산별 범례'!$A:$C,3,0)</f>
        <v>사업장 산재</v>
      </c>
      <c r="N8" s="8" t="s">
        <v>1072</v>
      </c>
      <c r="O8" s="8">
        <v>4</v>
      </c>
      <c r="P8" s="8" t="s">
        <v>344</v>
      </c>
      <c r="Q8" s="8"/>
      <c r="R8" s="8"/>
      <c r="S8" s="8" t="s">
        <v>428</v>
      </c>
      <c r="T8" s="6">
        <v>700000</v>
      </c>
      <c r="U8" s="6"/>
      <c r="V8" s="6">
        <f t="shared" si="3"/>
        <v>700000</v>
      </c>
      <c r="W8" s="37">
        <v>462200</v>
      </c>
      <c r="X8" s="100">
        <f t="shared" si="4"/>
        <v>0.66028571428571425</v>
      </c>
      <c r="Y8" s="1"/>
      <c r="BD8" s="4">
        <v>2.1</v>
      </c>
      <c r="BE8" s="4">
        <v>2</v>
      </c>
      <c r="BF8" s="99">
        <f t="shared" si="0"/>
        <v>0.95238095238095233</v>
      </c>
    </row>
    <row r="9" spans="2:58" ht="99.95" customHeight="1">
      <c r="B9" s="8">
        <f t="shared" si="1"/>
        <v>3</v>
      </c>
      <c r="C9" s="8" t="str">
        <f>C8</f>
        <v>도시개발본부</v>
      </c>
      <c r="D9" s="8" t="str">
        <f t="shared" si="5"/>
        <v>미래를 준비하는 개발사업 추진</v>
      </c>
      <c r="E9" s="8" t="str">
        <f>E8</f>
        <v>직원만족 복리후생제도 운영(개발본부)</v>
      </c>
      <c r="F9" s="8" t="str">
        <f>F8</f>
        <v>직원복리 증진(개발본부)</v>
      </c>
      <c r="G9" s="8" t="str">
        <f>G8</f>
        <v>201-15</v>
      </c>
      <c r="H9" s="8" t="str">
        <f>H8</f>
        <v>일반운영비</v>
      </c>
      <c r="I9" s="8" t="str">
        <f>I8</f>
        <v>복리후생비</v>
      </c>
      <c r="J9" s="12" t="s">
        <v>432</v>
      </c>
      <c r="K9" s="8" t="s">
        <v>1050</v>
      </c>
      <c r="L9" s="105">
        <v>39</v>
      </c>
      <c r="M9" s="8" t="str">
        <f>VLOOKUP(L9,' (참고) 예산별 범례'!$A:$C,3,0)</f>
        <v>재난안전관리체계</v>
      </c>
      <c r="N9" s="8" t="s">
        <v>1072</v>
      </c>
      <c r="O9" s="8">
        <v>9</v>
      </c>
      <c r="P9" s="9"/>
      <c r="Q9" s="9"/>
      <c r="R9" s="8" t="s">
        <v>344</v>
      </c>
      <c r="S9" s="8" t="s">
        <v>428</v>
      </c>
      <c r="T9" s="6">
        <v>660000</v>
      </c>
      <c r="U9" s="6"/>
      <c r="V9" s="6">
        <f t="shared" si="3"/>
        <v>660000</v>
      </c>
      <c r="W9" s="95">
        <v>660000</v>
      </c>
      <c r="X9" s="100">
        <f t="shared" si="4"/>
        <v>1</v>
      </c>
      <c r="Y9" s="1"/>
      <c r="BD9" s="4">
        <v>39.6</v>
      </c>
      <c r="BE9" s="4">
        <v>36.1</v>
      </c>
      <c r="BF9" s="99">
        <f t="shared" si="0"/>
        <v>0.91161616161616166</v>
      </c>
    </row>
    <row r="10" spans="2:58" ht="99.95" customHeight="1">
      <c r="B10" s="8">
        <f t="shared" si="1"/>
        <v>4</v>
      </c>
      <c r="C10" s="8" t="str">
        <f t="shared" si="5"/>
        <v>도시개발본부</v>
      </c>
      <c r="D10" s="8" t="str">
        <f t="shared" si="5"/>
        <v>미래를 준비하는 개발사업 추진</v>
      </c>
      <c r="E10" s="8" t="str">
        <f t="shared" si="5"/>
        <v>직원만족 복리후생제도 운영(개발본부)</v>
      </c>
      <c r="F10" s="8" t="str">
        <f t="shared" si="5"/>
        <v>직원복리 증진(개발본부)</v>
      </c>
      <c r="G10" s="8" t="s">
        <v>379</v>
      </c>
      <c r="H10" s="8" t="str">
        <f>H9</f>
        <v>일반운영비</v>
      </c>
      <c r="I10" s="9" t="s">
        <v>386</v>
      </c>
      <c r="J10" s="12" t="s">
        <v>433</v>
      </c>
      <c r="K10" s="8" t="s">
        <v>1050</v>
      </c>
      <c r="L10" s="105">
        <v>36</v>
      </c>
      <c r="M10" s="8" t="str">
        <f>VLOOKUP(L10,' (참고) 예산별 범례'!$A:$C,3,0)</f>
        <v>안전문화 및 교육·훈련·홍보</v>
      </c>
      <c r="N10" s="8" t="s">
        <v>1072</v>
      </c>
      <c r="O10" s="8">
        <v>5</v>
      </c>
      <c r="P10" s="8" t="s">
        <v>344</v>
      </c>
      <c r="Q10" s="9"/>
      <c r="R10" s="8"/>
      <c r="S10" s="8" t="s">
        <v>427</v>
      </c>
      <c r="T10" s="6">
        <v>5200000</v>
      </c>
      <c r="U10" s="6"/>
      <c r="V10" s="6">
        <f t="shared" si="3"/>
        <v>5200000</v>
      </c>
      <c r="W10" s="37">
        <v>5002730</v>
      </c>
      <c r="X10" s="100">
        <f t="shared" si="4"/>
        <v>0.96206346153846156</v>
      </c>
      <c r="Y10" s="1"/>
      <c r="AB10" s="65" t="s">
        <v>1112</v>
      </c>
      <c r="BD10" s="4">
        <v>0.7</v>
      </c>
      <c r="BE10" s="4">
        <v>0.5</v>
      </c>
      <c r="BF10" s="99">
        <f t="shared" si="0"/>
        <v>0.7142857142857143</v>
      </c>
    </row>
    <row r="11" spans="2:58" ht="99.95" customHeight="1">
      <c r="B11" s="8">
        <f t="shared" si="1"/>
        <v>5</v>
      </c>
      <c r="C11" s="8" t="str">
        <f>C10</f>
        <v>도시개발본부</v>
      </c>
      <c r="D11" s="8" t="str">
        <f t="shared" si="5"/>
        <v>미래를 준비하는 개발사업 추진</v>
      </c>
      <c r="E11" s="8" t="str">
        <f t="shared" si="5"/>
        <v>직원만족 복리후생제도 운영(개발본부)</v>
      </c>
      <c r="F11" s="8" t="str">
        <f t="shared" si="5"/>
        <v>직원복리 증진(개발본부)</v>
      </c>
      <c r="G11" s="8" t="s">
        <v>380</v>
      </c>
      <c r="H11" s="8" t="s">
        <v>375</v>
      </c>
      <c r="I11" s="8" t="s">
        <v>399</v>
      </c>
      <c r="J11" s="12" t="s">
        <v>434</v>
      </c>
      <c r="K11" s="8" t="s">
        <v>1050</v>
      </c>
      <c r="L11" s="105">
        <v>43</v>
      </c>
      <c r="M11" s="8" t="str">
        <f>VLOOKUP(L11,' (참고) 예산별 범례'!$A:$C,3,0)</f>
        <v>교부세 및 기타</v>
      </c>
      <c r="N11" s="8" t="s">
        <v>1072</v>
      </c>
      <c r="O11" s="8">
        <v>9</v>
      </c>
      <c r="P11" s="8" t="s">
        <v>344</v>
      </c>
      <c r="Q11" s="9"/>
      <c r="R11" s="9"/>
      <c r="S11" s="8" t="s">
        <v>428</v>
      </c>
      <c r="T11" s="6">
        <v>13200000</v>
      </c>
      <c r="U11" s="6"/>
      <c r="V11" s="6">
        <f t="shared" si="3"/>
        <v>13200000</v>
      </c>
      <c r="W11" s="37">
        <v>7595000</v>
      </c>
      <c r="X11" s="100">
        <f t="shared" si="4"/>
        <v>0.57537878787878793</v>
      </c>
      <c r="Y11" s="1"/>
      <c r="BD11" s="4">
        <v>256</v>
      </c>
      <c r="BE11" s="4">
        <v>235</v>
      </c>
      <c r="BF11" s="99">
        <f t="shared" si="0"/>
        <v>0.91796875</v>
      </c>
    </row>
    <row r="12" spans="2:58" ht="99.95" customHeight="1">
      <c r="B12" s="8">
        <f t="shared" si="1"/>
        <v>6</v>
      </c>
      <c r="C12" s="8" t="str">
        <f t="shared" si="5"/>
        <v>도시개발본부</v>
      </c>
      <c r="D12" s="8" t="str">
        <f t="shared" si="5"/>
        <v>미래를 준비하는 개발사업 추진</v>
      </c>
      <c r="E12" s="8" t="str">
        <f t="shared" si="5"/>
        <v>직원만족 복리후생제도 운영(개발본부)</v>
      </c>
      <c r="F12" s="8" t="str">
        <f t="shared" si="5"/>
        <v>직원복리 증진(개발본부)</v>
      </c>
      <c r="G12" s="8" t="s">
        <v>401</v>
      </c>
      <c r="H12" s="8" t="str">
        <f>H11</f>
        <v>일반운영비</v>
      </c>
      <c r="I12" s="8" t="s">
        <v>402</v>
      </c>
      <c r="J12" s="12" t="s">
        <v>446</v>
      </c>
      <c r="K12" s="8" t="s">
        <v>1050</v>
      </c>
      <c r="L12" s="105">
        <v>38</v>
      </c>
      <c r="M12" s="8" t="str">
        <f>VLOOKUP(L12,' (참고) 예산별 범례'!$A:$C,3,0)</f>
        <v>재난 구호 및 복구</v>
      </c>
      <c r="N12" s="8" t="s">
        <v>1072</v>
      </c>
      <c r="O12" s="8">
        <v>9</v>
      </c>
      <c r="P12" s="8" t="s">
        <v>344</v>
      </c>
      <c r="Q12" s="9"/>
      <c r="R12" s="9"/>
      <c r="S12" s="8" t="s">
        <v>426</v>
      </c>
      <c r="T12" s="6">
        <v>1000000</v>
      </c>
      <c r="U12" s="6"/>
      <c r="V12" s="6">
        <f t="shared" si="3"/>
        <v>1000000</v>
      </c>
      <c r="W12" s="37">
        <v>0</v>
      </c>
      <c r="X12" s="100">
        <f t="shared" si="4"/>
        <v>0</v>
      </c>
      <c r="Y12" s="1"/>
      <c r="AF12" s="65" t="s">
        <v>1119</v>
      </c>
    </row>
    <row r="13" spans="2:58" ht="99.95" customHeight="1">
      <c r="B13" s="8">
        <f t="shared" si="1"/>
        <v>7</v>
      </c>
      <c r="C13" s="8" t="str">
        <f t="shared" si="5"/>
        <v>도시개발본부</v>
      </c>
      <c r="D13" s="8" t="str">
        <f t="shared" si="5"/>
        <v>미래를 준비하는 개발사업 추진</v>
      </c>
      <c r="E13" s="8" t="str">
        <f t="shared" si="5"/>
        <v>직원만족 복리후생제도 운영(개발본부)</v>
      </c>
      <c r="F13" s="8" t="str">
        <f t="shared" si="5"/>
        <v>직원복리 증진(개발본부)</v>
      </c>
      <c r="G13" s="8" t="s">
        <v>403</v>
      </c>
      <c r="H13" s="8" t="str">
        <f>H12</f>
        <v>일반운영비</v>
      </c>
      <c r="I13" s="8" t="s">
        <v>404</v>
      </c>
      <c r="J13" s="12" t="s">
        <v>454</v>
      </c>
      <c r="K13" s="8" t="s">
        <v>1049</v>
      </c>
      <c r="L13" s="105">
        <v>13</v>
      </c>
      <c r="M13" s="8" t="str">
        <f>VLOOKUP(L13,' (참고) 예산별 범례'!$A:$C,3,0)</f>
        <v>도로교통 재난·사고</v>
      </c>
      <c r="N13" s="8" t="s">
        <v>1072</v>
      </c>
      <c r="O13" s="8">
        <v>1</v>
      </c>
      <c r="P13" s="9"/>
      <c r="Q13" s="9"/>
      <c r="R13" s="8" t="s">
        <v>344</v>
      </c>
      <c r="S13" s="8" t="s">
        <v>442</v>
      </c>
      <c r="T13" s="6">
        <v>240000</v>
      </c>
      <c r="U13" s="6"/>
      <c r="V13" s="6">
        <f t="shared" si="3"/>
        <v>240000</v>
      </c>
      <c r="W13" s="37">
        <v>49500</v>
      </c>
      <c r="X13" s="100">
        <f t="shared" si="4"/>
        <v>0.20624999999999999</v>
      </c>
      <c r="Y13" s="1"/>
    </row>
    <row r="14" spans="2:58" ht="99.95" customHeight="1">
      <c r="B14" s="8">
        <f t="shared" si="1"/>
        <v>8</v>
      </c>
      <c r="C14" s="8" t="str">
        <f t="shared" si="5"/>
        <v>도시개발본부</v>
      </c>
      <c r="D14" s="8" t="str">
        <f t="shared" si="5"/>
        <v>미래를 준비하는 개발사업 추진</v>
      </c>
      <c r="E14" s="8" t="str">
        <f t="shared" si="5"/>
        <v>직원만족 복리후생제도 운영(개발본부)</v>
      </c>
      <c r="F14" s="8" t="str">
        <f t="shared" si="5"/>
        <v>직원복리 증진(개발본부)</v>
      </c>
      <c r="G14" s="8" t="str">
        <f t="shared" si="5"/>
        <v>201-22</v>
      </c>
      <c r="H14" s="8" t="str">
        <f t="shared" si="5"/>
        <v>일반운영비</v>
      </c>
      <c r="I14" s="8" t="str">
        <f t="shared" si="5"/>
        <v>차량선박비</v>
      </c>
      <c r="J14" s="12" t="s">
        <v>455</v>
      </c>
      <c r="K14" s="8" t="s">
        <v>1049</v>
      </c>
      <c r="L14" s="105">
        <v>13</v>
      </c>
      <c r="M14" s="8" t="str">
        <f>VLOOKUP(L14,' (참고) 예산별 범례'!$A:$C,3,0)</f>
        <v>도로교통 재난·사고</v>
      </c>
      <c r="N14" s="8" t="s">
        <v>1072</v>
      </c>
      <c r="O14" s="8">
        <v>1</v>
      </c>
      <c r="P14" s="9"/>
      <c r="Q14" s="9"/>
      <c r="R14" s="8" t="s">
        <v>344</v>
      </c>
      <c r="S14" s="8" t="s">
        <v>442</v>
      </c>
      <c r="T14" s="6">
        <v>2400000</v>
      </c>
      <c r="U14" s="6"/>
      <c r="V14" s="6">
        <f t="shared" si="3"/>
        <v>2400000</v>
      </c>
      <c r="W14" s="37">
        <v>0</v>
      </c>
      <c r="X14" s="100">
        <f t="shared" si="4"/>
        <v>0</v>
      </c>
      <c r="Y14" s="1"/>
    </row>
    <row r="15" spans="2:58" ht="99.95" customHeight="1">
      <c r="B15" s="8">
        <f t="shared" si="1"/>
        <v>9</v>
      </c>
      <c r="C15" s="8" t="str">
        <f t="shared" si="5"/>
        <v>도시개발본부</v>
      </c>
      <c r="D15" s="9" t="s">
        <v>429</v>
      </c>
      <c r="E15" s="9" t="s">
        <v>6</v>
      </c>
      <c r="F15" s="9" t="s">
        <v>7</v>
      </c>
      <c r="G15" s="9" t="s">
        <v>416</v>
      </c>
      <c r="H15" s="9" t="s">
        <v>417</v>
      </c>
      <c r="I15" s="8" t="s">
        <v>418</v>
      </c>
      <c r="J15" s="12" t="s">
        <v>451</v>
      </c>
      <c r="K15" s="8" t="s">
        <v>1049</v>
      </c>
      <c r="L15" s="105">
        <v>12</v>
      </c>
      <c r="M15" s="8" t="str">
        <f>VLOOKUP(L15,' (참고) 예산별 범례'!$A:$C,3,0)</f>
        <v>시설물 재난·사고</v>
      </c>
      <c r="N15" s="8" t="s">
        <v>344</v>
      </c>
      <c r="O15" s="8">
        <v>2</v>
      </c>
      <c r="P15" s="9"/>
      <c r="Q15" s="8" t="s">
        <v>344</v>
      </c>
      <c r="R15" s="9"/>
      <c r="S15" s="8" t="s">
        <v>442</v>
      </c>
      <c r="T15" s="6">
        <v>2000000</v>
      </c>
      <c r="U15" s="6"/>
      <c r="V15" s="6">
        <f t="shared" si="3"/>
        <v>2000000</v>
      </c>
      <c r="W15" s="37">
        <v>300000</v>
      </c>
      <c r="X15" s="100">
        <f t="shared" si="4"/>
        <v>0.15</v>
      </c>
      <c r="Y15" s="1"/>
    </row>
    <row r="16" spans="2:58" ht="99.95" customHeight="1">
      <c r="B16" s="8">
        <f t="shared" si="1"/>
        <v>10</v>
      </c>
      <c r="C16" s="8" t="str">
        <f t="shared" si="5"/>
        <v>도시개발본부</v>
      </c>
      <c r="D16" s="8" t="str">
        <f>D15</f>
        <v>미래를 준비하는 개발사업 추진(자본)</v>
      </c>
      <c r="E16" s="9" t="str">
        <f>E15</f>
        <v>공공주택지구 조성사업(자본)(택지)</v>
      </c>
      <c r="F16" s="9" t="str">
        <f>F15</f>
        <v>과천과천지구 조성사업(자본)(택지)</v>
      </c>
      <c r="G16" s="9" t="s">
        <v>431</v>
      </c>
      <c r="H16" s="9" t="str">
        <f>H15</f>
        <v>시설비및부대비</v>
      </c>
      <c r="I16" s="8" t="s">
        <v>430</v>
      </c>
      <c r="J16" s="12" t="s">
        <v>452</v>
      </c>
      <c r="K16" s="8" t="s">
        <v>1049</v>
      </c>
      <c r="L16" s="105">
        <v>29</v>
      </c>
      <c r="M16" s="8" t="str">
        <f>VLOOKUP(L16,' (참고) 예산별 범례'!$A:$C,3,0)</f>
        <v>사업장 산재</v>
      </c>
      <c r="N16" s="8" t="s">
        <v>1072</v>
      </c>
      <c r="O16" s="8">
        <v>2</v>
      </c>
      <c r="P16" s="9"/>
      <c r="Q16" s="8" t="s">
        <v>344</v>
      </c>
      <c r="R16" s="9"/>
      <c r="S16" s="8" t="s">
        <v>428</v>
      </c>
      <c r="T16" s="6">
        <v>50400000</v>
      </c>
      <c r="U16" s="6"/>
      <c r="V16" s="6">
        <f t="shared" si="3"/>
        <v>50400000</v>
      </c>
      <c r="W16" s="37">
        <v>35484000</v>
      </c>
      <c r="X16" s="100">
        <f t="shared" si="4"/>
        <v>0.70404761904761903</v>
      </c>
      <c r="Y16" s="1"/>
    </row>
    <row r="17" spans="2:32" ht="99.95" customHeight="1">
      <c r="B17" s="8">
        <f t="shared" si="1"/>
        <v>11</v>
      </c>
      <c r="C17" s="8" t="str">
        <f t="shared" si="5"/>
        <v>도시개발본부</v>
      </c>
      <c r="D17" s="8" t="str">
        <f t="shared" si="5"/>
        <v>미래를 준비하는 개발사업 추진(자본)</v>
      </c>
      <c r="E17" s="8" t="str">
        <f t="shared" si="5"/>
        <v>공공주택지구 조성사업(자본)(택지)</v>
      </c>
      <c r="F17" s="8" t="str">
        <f t="shared" si="5"/>
        <v>과천과천지구 조성사업(자본)(택지)</v>
      </c>
      <c r="G17" s="8" t="str">
        <f t="shared" si="5"/>
        <v>401-03</v>
      </c>
      <c r="H17" s="8" t="str">
        <f t="shared" si="5"/>
        <v>시설비및부대비</v>
      </c>
      <c r="I17" s="8" t="str">
        <f t="shared" si="5"/>
        <v>시설부대비</v>
      </c>
      <c r="J17" s="12" t="s">
        <v>453</v>
      </c>
      <c r="K17" s="8" t="s">
        <v>1050</v>
      </c>
      <c r="L17" s="105">
        <v>43</v>
      </c>
      <c r="M17" s="8" t="str">
        <f>VLOOKUP(L17,' (참고) 예산별 범례'!$A:$C,3,0)</f>
        <v>교부세 및 기타</v>
      </c>
      <c r="N17" s="8" t="s">
        <v>1072</v>
      </c>
      <c r="O17" s="8">
        <v>9</v>
      </c>
      <c r="P17" s="8" t="s">
        <v>344</v>
      </c>
      <c r="Q17" s="9"/>
      <c r="R17" s="9"/>
      <c r="S17" s="8" t="s">
        <v>428</v>
      </c>
      <c r="T17" s="6">
        <v>11772000</v>
      </c>
      <c r="U17" s="6"/>
      <c r="V17" s="6">
        <f t="shared" si="3"/>
        <v>11772000</v>
      </c>
      <c r="W17" s="37">
        <v>11772000</v>
      </c>
      <c r="X17" s="100">
        <f t="shared" si="4"/>
        <v>1</v>
      </c>
      <c r="Y17" s="1"/>
    </row>
    <row r="18" spans="2:32" ht="99.95" customHeight="1">
      <c r="B18" s="8">
        <f t="shared" si="1"/>
        <v>12</v>
      </c>
      <c r="C18" s="8" t="str">
        <f t="shared" si="5"/>
        <v>도시개발본부</v>
      </c>
      <c r="D18" s="8" t="str">
        <f t="shared" si="5"/>
        <v>미래를 준비하는 개발사업 추진(자본)</v>
      </c>
      <c r="E18" s="8" t="str">
        <f t="shared" si="5"/>
        <v>공공주택지구 조성사업(자본)(택지)</v>
      </c>
      <c r="F18" s="8" t="str">
        <f t="shared" si="5"/>
        <v>과천과천지구 조성사업(자본)(택지)</v>
      </c>
      <c r="G18" s="8" t="str">
        <f t="shared" si="5"/>
        <v>401-03</v>
      </c>
      <c r="H18" s="8" t="str">
        <f t="shared" si="5"/>
        <v>시설비및부대비</v>
      </c>
      <c r="I18" s="8" t="str">
        <f t="shared" si="5"/>
        <v>시설부대비</v>
      </c>
      <c r="J18" s="12" t="s">
        <v>435</v>
      </c>
      <c r="K18" s="8" t="s">
        <v>1049</v>
      </c>
      <c r="L18" s="105">
        <v>13</v>
      </c>
      <c r="M18" s="8" t="str">
        <f>VLOOKUP(L18,' (참고) 예산별 범례'!$A:$C,3,0)</f>
        <v>도로교통 재난·사고</v>
      </c>
      <c r="N18" s="8" t="s">
        <v>1072</v>
      </c>
      <c r="O18" s="8">
        <v>9</v>
      </c>
      <c r="P18" s="9"/>
      <c r="Q18" s="9"/>
      <c r="R18" s="8" t="s">
        <v>344</v>
      </c>
      <c r="S18" s="8" t="s">
        <v>442</v>
      </c>
      <c r="T18" s="6">
        <v>240000</v>
      </c>
      <c r="U18" s="6"/>
      <c r="V18" s="6">
        <f t="shared" si="3"/>
        <v>240000</v>
      </c>
      <c r="W18" s="37">
        <v>53000</v>
      </c>
      <c r="X18" s="100">
        <f t="shared" si="4"/>
        <v>0.22083333333333333</v>
      </c>
      <c r="Y18" s="1"/>
    </row>
    <row r="19" spans="2:32" ht="99.95" customHeight="1">
      <c r="B19" s="8">
        <f t="shared" si="1"/>
        <v>13</v>
      </c>
      <c r="C19" s="8" t="str">
        <f t="shared" si="5"/>
        <v>도시개발본부</v>
      </c>
      <c r="D19" s="9" t="s">
        <v>1</v>
      </c>
      <c r="E19" s="9" t="s">
        <v>2</v>
      </c>
      <c r="F19" s="9" t="s">
        <v>3</v>
      </c>
      <c r="G19" s="9" t="s">
        <v>374</v>
      </c>
      <c r="H19" s="9" t="s">
        <v>375</v>
      </c>
      <c r="I19" s="8" t="s">
        <v>376</v>
      </c>
      <c r="J19" s="12" t="s">
        <v>450</v>
      </c>
      <c r="K19" s="8" t="s">
        <v>1049</v>
      </c>
      <c r="L19" s="105">
        <v>29</v>
      </c>
      <c r="M19" s="8" t="str">
        <f>VLOOKUP(L19,' (참고) 예산별 범례'!$A:$C,3,0)</f>
        <v>사업장 산재</v>
      </c>
      <c r="N19" s="8" t="s">
        <v>1072</v>
      </c>
      <c r="O19" s="8">
        <v>4</v>
      </c>
      <c r="P19" s="8" t="s">
        <v>344</v>
      </c>
      <c r="Q19" s="9"/>
      <c r="R19" s="9"/>
      <c r="S19" s="8" t="s">
        <v>428</v>
      </c>
      <c r="T19" s="6">
        <v>2200000</v>
      </c>
      <c r="U19" s="64"/>
      <c r="V19" s="64">
        <v>2200000</v>
      </c>
      <c r="W19" s="37">
        <v>2199400</v>
      </c>
      <c r="X19" s="100">
        <f t="shared" si="4"/>
        <v>0.99972727272727269</v>
      </c>
      <c r="Y19" s="1"/>
    </row>
    <row r="20" spans="2:32" ht="99.95" customHeight="1">
      <c r="B20" s="8">
        <f t="shared" si="1"/>
        <v>14</v>
      </c>
      <c r="C20" s="8" t="str">
        <f t="shared" si="5"/>
        <v>도시개발본부</v>
      </c>
      <c r="D20" s="9" t="str">
        <f t="shared" si="5"/>
        <v>행정·운영활동(개발본부)</v>
      </c>
      <c r="E20" s="9" t="str">
        <f t="shared" si="5"/>
        <v>직원만족 복리후생제도 운영(개발본부)</v>
      </c>
      <c r="F20" s="9" t="str">
        <f t="shared" si="5"/>
        <v>직원복리 증진(개발본부)</v>
      </c>
      <c r="G20" s="9" t="s">
        <v>374</v>
      </c>
      <c r="H20" s="9" t="str">
        <f>H19</f>
        <v>일반운영비</v>
      </c>
      <c r="I20" s="8" t="str">
        <f>I19</f>
        <v>사무관리비</v>
      </c>
      <c r="J20" s="12" t="s">
        <v>447</v>
      </c>
      <c r="K20" s="8" t="s">
        <v>1049</v>
      </c>
      <c r="L20" s="105">
        <v>29</v>
      </c>
      <c r="M20" s="8" t="str">
        <f>VLOOKUP(L20,' (참고) 예산별 범례'!$A:$C,3,0)</f>
        <v>사업장 산재</v>
      </c>
      <c r="N20" s="8" t="s">
        <v>1072</v>
      </c>
      <c r="O20" s="8">
        <v>4</v>
      </c>
      <c r="P20" s="8" t="s">
        <v>344</v>
      </c>
      <c r="Q20" s="9"/>
      <c r="R20" s="9"/>
      <c r="S20" s="8" t="s">
        <v>428</v>
      </c>
      <c r="T20" s="6">
        <v>2200000</v>
      </c>
      <c r="U20" s="64"/>
      <c r="V20" s="64">
        <v>2200000</v>
      </c>
      <c r="W20" s="96">
        <v>2104440</v>
      </c>
      <c r="X20" s="100">
        <f t="shared" si="4"/>
        <v>0.95656363636363639</v>
      </c>
      <c r="Y20" s="1"/>
    </row>
    <row r="21" spans="2:32" ht="99.95" customHeight="1">
      <c r="B21" s="8">
        <f t="shared" si="1"/>
        <v>15</v>
      </c>
      <c r="C21" s="8" t="str">
        <f t="shared" si="5"/>
        <v>도시개발본부</v>
      </c>
      <c r="D21" s="8" t="str">
        <f t="shared" si="5"/>
        <v>행정·운영활동(개발본부)</v>
      </c>
      <c r="E21" s="8" t="str">
        <f t="shared" si="5"/>
        <v>직원만족 복리후생제도 운영(개발본부)</v>
      </c>
      <c r="F21" s="8" t="str">
        <f t="shared" si="5"/>
        <v>직원복리 증진(개발본부)</v>
      </c>
      <c r="G21" s="8" t="s">
        <v>401</v>
      </c>
      <c r="H21" s="8" t="str">
        <f>H20</f>
        <v>일반운영비</v>
      </c>
      <c r="I21" s="8" t="s">
        <v>402</v>
      </c>
      <c r="J21" s="12" t="s">
        <v>456</v>
      </c>
      <c r="K21" s="8" t="s">
        <v>1050</v>
      </c>
      <c r="L21" s="105">
        <v>43</v>
      </c>
      <c r="M21" s="8" t="str">
        <f>VLOOKUP(L21,' (참고) 예산별 범례'!$A:$C,3,0)</f>
        <v>교부세 및 기타</v>
      </c>
      <c r="N21" s="8" t="s">
        <v>1072</v>
      </c>
      <c r="O21" s="8">
        <v>9</v>
      </c>
      <c r="P21" s="9"/>
      <c r="Q21" s="8" t="s">
        <v>344</v>
      </c>
      <c r="R21" s="9"/>
      <c r="S21" s="8" t="s">
        <v>427</v>
      </c>
      <c r="T21" s="6">
        <v>225000</v>
      </c>
      <c r="U21" s="64"/>
      <c r="V21" s="64">
        <v>225000</v>
      </c>
      <c r="W21" s="96">
        <v>110000</v>
      </c>
      <c r="X21" s="100">
        <f t="shared" si="4"/>
        <v>0.48888888888888887</v>
      </c>
      <c r="Y21" s="1"/>
    </row>
    <row r="22" spans="2:32" ht="99.95" customHeight="1">
      <c r="B22" s="8">
        <f t="shared" si="1"/>
        <v>16</v>
      </c>
      <c r="C22" s="8" t="str">
        <f t="shared" si="5"/>
        <v>도시개발본부</v>
      </c>
      <c r="D22" s="8" t="str">
        <f t="shared" si="5"/>
        <v>행정·운영활동(개발본부)</v>
      </c>
      <c r="E22" s="8" t="str">
        <f t="shared" si="5"/>
        <v>직원만족 복리후생제도 운영(개발본부)</v>
      </c>
      <c r="F22" s="8" t="str">
        <f t="shared" si="5"/>
        <v>직원복리 증진(개발본부)</v>
      </c>
      <c r="G22" s="8" t="str">
        <f t="shared" si="5"/>
        <v>201-21</v>
      </c>
      <c r="H22" s="8" t="str">
        <f t="shared" si="5"/>
        <v>일반운영비</v>
      </c>
      <c r="I22" s="8" t="str">
        <f t="shared" si="5"/>
        <v>공공요금및제세</v>
      </c>
      <c r="J22" s="12" t="s">
        <v>457</v>
      </c>
      <c r="K22" s="8" t="s">
        <v>1050</v>
      </c>
      <c r="L22" s="105">
        <v>43</v>
      </c>
      <c r="M22" s="8" t="str">
        <f>VLOOKUP(L22,' (참고) 예산별 범례'!$A:$C,3,0)</f>
        <v>교부세 및 기타</v>
      </c>
      <c r="N22" s="8" t="s">
        <v>1072</v>
      </c>
      <c r="O22" s="8">
        <v>9</v>
      </c>
      <c r="P22" s="9"/>
      <c r="Q22" s="8" t="s">
        <v>344</v>
      </c>
      <c r="R22" s="9"/>
      <c r="S22" s="8" t="s">
        <v>427</v>
      </c>
      <c r="T22" s="6">
        <v>500000</v>
      </c>
      <c r="U22" s="64"/>
      <c r="V22" s="64">
        <v>500000</v>
      </c>
      <c r="W22" s="96">
        <v>210000</v>
      </c>
      <c r="X22" s="100">
        <f t="shared" si="4"/>
        <v>0.42</v>
      </c>
      <c r="Y22" s="1"/>
    </row>
    <row r="23" spans="2:32" ht="99.95" customHeight="1">
      <c r="B23" s="8">
        <f t="shared" si="1"/>
        <v>17</v>
      </c>
      <c r="C23" s="8" t="str">
        <f t="shared" ref="C23:D30" si="6">C22</f>
        <v>도시개발본부</v>
      </c>
      <c r="D23" s="8" t="str">
        <f t="shared" si="6"/>
        <v>행정·운영활동(개발본부)</v>
      </c>
      <c r="E23" s="9" t="s">
        <v>4</v>
      </c>
      <c r="F23" s="9" t="s">
        <v>5</v>
      </c>
      <c r="G23" s="8" t="s">
        <v>374</v>
      </c>
      <c r="H23" s="8" t="s">
        <v>375</v>
      </c>
      <c r="I23" s="8" t="s">
        <v>376</v>
      </c>
      <c r="J23" s="12" t="s">
        <v>458</v>
      </c>
      <c r="K23" s="8" t="s">
        <v>1050</v>
      </c>
      <c r="L23" s="105">
        <v>43</v>
      </c>
      <c r="M23" s="8" t="str">
        <f>VLOOKUP(L23,' (참고) 예산별 범례'!$A:$C,3,0)</f>
        <v>교부세 및 기타</v>
      </c>
      <c r="N23" s="8" t="s">
        <v>1072</v>
      </c>
      <c r="O23" s="8">
        <v>9</v>
      </c>
      <c r="P23" s="9"/>
      <c r="Q23" s="8" t="s">
        <v>344</v>
      </c>
      <c r="R23" s="9"/>
      <c r="S23" s="8" t="s">
        <v>427</v>
      </c>
      <c r="T23" s="6">
        <v>560000</v>
      </c>
      <c r="U23" s="64"/>
      <c r="V23" s="64">
        <v>560000</v>
      </c>
      <c r="W23" s="96">
        <v>350000</v>
      </c>
      <c r="X23" s="100">
        <f t="shared" si="4"/>
        <v>0.625</v>
      </c>
      <c r="Y23" s="1"/>
    </row>
    <row r="24" spans="2:32" ht="99.95" customHeight="1">
      <c r="B24" s="8">
        <f t="shared" si="1"/>
        <v>18</v>
      </c>
      <c r="C24" s="8" t="str">
        <f t="shared" si="6"/>
        <v>도시개발본부</v>
      </c>
      <c r="D24" s="8" t="str">
        <f t="shared" si="6"/>
        <v>행정·운영활동(개발본부)</v>
      </c>
      <c r="E24" s="9" t="s">
        <v>4</v>
      </c>
      <c r="F24" s="9" t="s">
        <v>5</v>
      </c>
      <c r="G24" s="9" t="s">
        <v>379</v>
      </c>
      <c r="H24" s="9" t="s">
        <v>375</v>
      </c>
      <c r="I24" s="8" t="s">
        <v>386</v>
      </c>
      <c r="J24" s="12" t="s">
        <v>433</v>
      </c>
      <c r="K24" s="8" t="s">
        <v>1050</v>
      </c>
      <c r="L24" s="105">
        <v>36</v>
      </c>
      <c r="M24" s="8" t="str">
        <f>VLOOKUP(L24,' (참고) 예산별 범례'!$A:$C,3,0)</f>
        <v>안전문화 및 교육·훈련·홍보</v>
      </c>
      <c r="N24" s="8" t="s">
        <v>1072</v>
      </c>
      <c r="O24" s="8">
        <v>5</v>
      </c>
      <c r="P24" s="8" t="s">
        <v>344</v>
      </c>
      <c r="Q24" s="9"/>
      <c r="R24" s="9"/>
      <c r="S24" s="8" t="s">
        <v>427</v>
      </c>
      <c r="T24" s="6">
        <v>4400000</v>
      </c>
      <c r="U24" s="64"/>
      <c r="V24" s="64">
        <v>4400000</v>
      </c>
      <c r="W24" s="96">
        <v>4087000</v>
      </c>
      <c r="X24" s="100">
        <f t="shared" si="4"/>
        <v>0.92886363636363634</v>
      </c>
      <c r="Y24" s="1"/>
      <c r="AB24" s="65" t="s">
        <v>1112</v>
      </c>
    </row>
    <row r="25" spans="2:32" ht="99.95" customHeight="1">
      <c r="B25" s="8">
        <f t="shared" si="1"/>
        <v>19</v>
      </c>
      <c r="C25" s="8" t="str">
        <f t="shared" si="6"/>
        <v>도시개발본부</v>
      </c>
      <c r="D25" s="8" t="str">
        <f t="shared" si="6"/>
        <v>행정·운영활동(개발본부)</v>
      </c>
      <c r="E25" s="9" t="str">
        <f>E24</f>
        <v>공통경비(개발본부)</v>
      </c>
      <c r="F25" s="9" t="str">
        <f>F24</f>
        <v>공통경비(도시개발)</v>
      </c>
      <c r="G25" s="9" t="str">
        <f>G24</f>
        <v>201-12</v>
      </c>
      <c r="H25" s="9" t="str">
        <f>H24</f>
        <v>일반운영비</v>
      </c>
      <c r="I25" s="8" t="str">
        <f>I24</f>
        <v>교육훈련비</v>
      </c>
      <c r="J25" s="12" t="s">
        <v>879</v>
      </c>
      <c r="K25" s="8" t="s">
        <v>1050</v>
      </c>
      <c r="L25" s="105">
        <v>36</v>
      </c>
      <c r="M25" s="8" t="str">
        <f>VLOOKUP(L25,' (참고) 예산별 범례'!$A:$C,3,0)</f>
        <v>안전문화 및 교육·훈련·홍보</v>
      </c>
      <c r="N25" s="8" t="s">
        <v>1072</v>
      </c>
      <c r="O25" s="8">
        <v>5</v>
      </c>
      <c r="P25" s="9"/>
      <c r="Q25" s="8" t="s">
        <v>344</v>
      </c>
      <c r="R25" s="9"/>
      <c r="S25" s="8" t="s">
        <v>427</v>
      </c>
      <c r="T25" s="6">
        <v>240000</v>
      </c>
      <c r="U25" s="64"/>
      <c r="V25" s="64">
        <v>240000</v>
      </c>
      <c r="W25" s="96">
        <v>210000</v>
      </c>
      <c r="X25" s="100">
        <f t="shared" si="4"/>
        <v>0.875</v>
      </c>
      <c r="Y25" s="1"/>
      <c r="AB25" s="65" t="s">
        <v>1112</v>
      </c>
    </row>
    <row r="26" spans="2:32" ht="99.95" customHeight="1">
      <c r="B26" s="8">
        <f t="shared" si="1"/>
        <v>20</v>
      </c>
      <c r="C26" s="8" t="str">
        <f t="shared" si="6"/>
        <v>도시개발본부</v>
      </c>
      <c r="D26" s="8" t="str">
        <f t="shared" si="6"/>
        <v>행정·운영활동(개발본부)</v>
      </c>
      <c r="E26" s="8" t="str">
        <f t="shared" ref="E26:F29" si="7">E25</f>
        <v>공통경비(개발본부)</v>
      </c>
      <c r="F26" s="8" t="str">
        <f t="shared" si="7"/>
        <v>공통경비(도시개발)</v>
      </c>
      <c r="G26" s="8" t="s">
        <v>380</v>
      </c>
      <c r="H26" s="8" t="str">
        <f>H25</f>
        <v>일반운영비</v>
      </c>
      <c r="I26" s="8" t="s">
        <v>399</v>
      </c>
      <c r="J26" s="12" t="s">
        <v>459</v>
      </c>
      <c r="K26" s="8" t="s">
        <v>1050</v>
      </c>
      <c r="L26" s="105">
        <v>43</v>
      </c>
      <c r="M26" s="8" t="str">
        <f>VLOOKUP(L26,' (참고) 예산별 범례'!$A:$C,3,0)</f>
        <v>교부세 및 기타</v>
      </c>
      <c r="N26" s="8" t="s">
        <v>1072</v>
      </c>
      <c r="O26" s="8">
        <v>9</v>
      </c>
      <c r="P26" s="8" t="s">
        <v>344</v>
      </c>
      <c r="Q26" s="9"/>
      <c r="R26" s="9"/>
      <c r="S26" s="8" t="s">
        <v>428</v>
      </c>
      <c r="T26" s="6">
        <v>13200000</v>
      </c>
      <c r="U26" s="64">
        <v>-900000</v>
      </c>
      <c r="V26" s="64">
        <v>12300000</v>
      </c>
      <c r="W26" s="96">
        <v>11273364</v>
      </c>
      <c r="X26" s="100">
        <f t="shared" si="4"/>
        <v>0.91653365853658542</v>
      </c>
      <c r="Y26" s="1"/>
    </row>
    <row r="27" spans="2:32" ht="99.95" customHeight="1">
      <c r="B27" s="8">
        <f t="shared" si="1"/>
        <v>21</v>
      </c>
      <c r="C27" s="8" t="str">
        <f t="shared" si="6"/>
        <v>도시개발본부</v>
      </c>
      <c r="D27" s="8" t="str">
        <f t="shared" si="6"/>
        <v>행정·운영활동(개발본부)</v>
      </c>
      <c r="E27" s="8" t="str">
        <f t="shared" si="7"/>
        <v>공통경비(개발본부)</v>
      </c>
      <c r="F27" s="8" t="str">
        <f t="shared" si="7"/>
        <v>공통경비(도시개발)</v>
      </c>
      <c r="G27" s="8" t="s">
        <v>401</v>
      </c>
      <c r="H27" s="8" t="str">
        <f>H26</f>
        <v>일반운영비</v>
      </c>
      <c r="I27" s="8" t="s">
        <v>402</v>
      </c>
      <c r="J27" s="12" t="s">
        <v>446</v>
      </c>
      <c r="K27" s="8" t="s">
        <v>1050</v>
      </c>
      <c r="L27" s="105">
        <v>38</v>
      </c>
      <c r="M27" s="8" t="str">
        <f>VLOOKUP(L27,' (참고) 예산별 범례'!$A:$C,3,0)</f>
        <v>재난 구호 및 복구</v>
      </c>
      <c r="N27" s="8" t="s">
        <v>1072</v>
      </c>
      <c r="O27" s="8">
        <v>9</v>
      </c>
      <c r="P27" s="8" t="s">
        <v>344</v>
      </c>
      <c r="Q27" s="9"/>
      <c r="R27" s="9"/>
      <c r="S27" s="8" t="s">
        <v>426</v>
      </c>
      <c r="T27" s="6">
        <v>1000000</v>
      </c>
      <c r="U27" s="64"/>
      <c r="V27" s="64">
        <v>1000000</v>
      </c>
      <c r="W27" s="96">
        <v>400000</v>
      </c>
      <c r="X27" s="100">
        <f t="shared" si="4"/>
        <v>0.4</v>
      </c>
      <c r="Y27" s="1"/>
      <c r="AF27" s="65" t="s">
        <v>1119</v>
      </c>
    </row>
    <row r="28" spans="2:32" ht="99.95" customHeight="1">
      <c r="B28" s="8">
        <f t="shared" si="1"/>
        <v>22</v>
      </c>
      <c r="C28" s="8" t="str">
        <f t="shared" si="6"/>
        <v>도시개발본부</v>
      </c>
      <c r="D28" s="8" t="str">
        <f t="shared" si="6"/>
        <v>행정·운영활동(개발본부)</v>
      </c>
      <c r="E28" s="8" t="str">
        <f t="shared" si="7"/>
        <v>공통경비(개발본부)</v>
      </c>
      <c r="F28" s="8" t="str">
        <f t="shared" si="7"/>
        <v>공통경비(도시개발)</v>
      </c>
      <c r="G28" s="8" t="s">
        <v>403</v>
      </c>
      <c r="H28" s="8" t="str">
        <f>H27</f>
        <v>일반운영비</v>
      </c>
      <c r="I28" s="8" t="s">
        <v>404</v>
      </c>
      <c r="J28" s="12" t="s">
        <v>454</v>
      </c>
      <c r="K28" s="8" t="s">
        <v>1049</v>
      </c>
      <c r="L28" s="105">
        <v>13</v>
      </c>
      <c r="M28" s="8" t="str">
        <f>VLOOKUP(L28,' (참고) 예산별 범례'!$A:$C,3,0)</f>
        <v>도로교통 재난·사고</v>
      </c>
      <c r="N28" s="8" t="s">
        <v>1072</v>
      </c>
      <c r="O28" s="8">
        <v>1</v>
      </c>
      <c r="P28" s="9"/>
      <c r="Q28" s="9"/>
      <c r="R28" s="8" t="s">
        <v>344</v>
      </c>
      <c r="S28" s="8" t="s">
        <v>442</v>
      </c>
      <c r="T28" s="6">
        <v>240000</v>
      </c>
      <c r="U28" s="64"/>
      <c r="V28" s="64">
        <v>240000</v>
      </c>
      <c r="W28" s="96">
        <v>120000</v>
      </c>
      <c r="X28" s="100">
        <f t="shared" si="4"/>
        <v>0.5</v>
      </c>
      <c r="Y28" s="1"/>
    </row>
    <row r="29" spans="2:32" ht="99.95" customHeight="1">
      <c r="B29" s="8">
        <f t="shared" si="1"/>
        <v>23</v>
      </c>
      <c r="C29" s="8" t="str">
        <f t="shared" si="6"/>
        <v>도시개발본부</v>
      </c>
      <c r="D29" s="8" t="str">
        <f t="shared" si="6"/>
        <v>행정·운영활동(개발본부)</v>
      </c>
      <c r="E29" s="8" t="str">
        <f t="shared" si="7"/>
        <v>공통경비(개발본부)</v>
      </c>
      <c r="F29" s="8" t="str">
        <f t="shared" si="7"/>
        <v>공통경비(도시개발)</v>
      </c>
      <c r="G29" s="8" t="str">
        <f>G28</f>
        <v>201-22</v>
      </c>
      <c r="H29" s="8" t="str">
        <f>H28</f>
        <v>일반운영비</v>
      </c>
      <c r="I29" s="8" t="str">
        <f>I28</f>
        <v>차량선박비</v>
      </c>
      <c r="J29" s="12" t="s">
        <v>455</v>
      </c>
      <c r="K29" s="8" t="s">
        <v>1049</v>
      </c>
      <c r="L29" s="105">
        <v>13</v>
      </c>
      <c r="M29" s="8" t="str">
        <f>VLOOKUP(L29,' (참고) 예산별 범례'!$A:$C,3,0)</f>
        <v>도로교통 재난·사고</v>
      </c>
      <c r="N29" s="8" t="s">
        <v>1072</v>
      </c>
      <c r="O29" s="8">
        <v>1</v>
      </c>
      <c r="P29" s="9"/>
      <c r="Q29" s="9"/>
      <c r="R29" s="8" t="s">
        <v>344</v>
      </c>
      <c r="S29" s="8" t="s">
        <v>442</v>
      </c>
      <c r="T29" s="6">
        <v>1620000</v>
      </c>
      <c r="U29" s="64"/>
      <c r="V29" s="64">
        <v>1620000</v>
      </c>
      <c r="W29" s="96">
        <v>662400</v>
      </c>
      <c r="X29" s="100">
        <f t="shared" si="4"/>
        <v>0.40888888888888891</v>
      </c>
      <c r="Y29" s="1"/>
    </row>
    <row r="30" spans="2:32" ht="99.95" customHeight="1">
      <c r="B30" s="8">
        <f t="shared" si="1"/>
        <v>24</v>
      </c>
      <c r="C30" s="8" t="str">
        <f t="shared" si="6"/>
        <v>도시개발본부</v>
      </c>
      <c r="D30" s="8" t="str">
        <f t="shared" si="6"/>
        <v>행정·운영활동(개발본부)</v>
      </c>
      <c r="E30" s="8" t="str">
        <f>E29</f>
        <v>공통경비(개발본부)</v>
      </c>
      <c r="F30" s="8" t="s">
        <v>436</v>
      </c>
      <c r="G30" s="8" t="s">
        <v>379</v>
      </c>
      <c r="H30" s="8" t="str">
        <f>H29</f>
        <v>일반운영비</v>
      </c>
      <c r="I30" s="8" t="s">
        <v>386</v>
      </c>
      <c r="J30" s="12" t="s">
        <v>433</v>
      </c>
      <c r="K30" s="8" t="s">
        <v>1050</v>
      </c>
      <c r="L30" s="105">
        <v>36</v>
      </c>
      <c r="M30" s="8" t="str">
        <f>VLOOKUP(L30,' (참고) 예산별 범례'!$A:$C,3,0)</f>
        <v>안전문화 및 교육·훈련·홍보</v>
      </c>
      <c r="N30" s="8" t="s">
        <v>1072</v>
      </c>
      <c r="O30" s="8">
        <v>5</v>
      </c>
      <c r="P30" s="8" t="s">
        <v>344</v>
      </c>
      <c r="Q30" s="9"/>
      <c r="R30" s="9"/>
      <c r="S30" s="8" t="s">
        <v>427</v>
      </c>
      <c r="T30" s="6">
        <v>1600000</v>
      </c>
      <c r="U30" s="6"/>
      <c r="V30" s="6">
        <v>1600000</v>
      </c>
      <c r="W30" s="97">
        <f>720000+720000</f>
        <v>1440000</v>
      </c>
      <c r="X30" s="100">
        <f t="shared" si="4"/>
        <v>0.9</v>
      </c>
      <c r="Y30" s="1"/>
      <c r="AB30" s="65" t="s">
        <v>1112</v>
      </c>
    </row>
    <row r="31" spans="2:32" ht="99.95" customHeight="1">
      <c r="B31" s="8">
        <f>ROW()-33</f>
        <v>-2</v>
      </c>
      <c r="C31" s="8" t="s">
        <v>345</v>
      </c>
      <c r="D31" s="9" t="s">
        <v>8</v>
      </c>
      <c r="E31" s="9" t="s">
        <v>9</v>
      </c>
      <c r="F31" s="9" t="s">
        <v>10</v>
      </c>
      <c r="G31" s="9" t="s">
        <v>380</v>
      </c>
      <c r="H31" s="9" t="s">
        <v>375</v>
      </c>
      <c r="I31" s="8" t="s">
        <v>399</v>
      </c>
      <c r="J31" s="13" t="s">
        <v>11</v>
      </c>
      <c r="K31" s="8" t="s">
        <v>1050</v>
      </c>
      <c r="L31" s="105">
        <v>43</v>
      </c>
      <c r="M31" s="8" t="str">
        <f>VLOOKUP(L31,' (참고) 예산별 범례'!$A:$C,3,0)</f>
        <v>교부세 및 기타</v>
      </c>
      <c r="N31" s="8" t="s">
        <v>1072</v>
      </c>
      <c r="O31" s="9" t="s">
        <v>1074</v>
      </c>
      <c r="P31" s="8" t="s">
        <v>344</v>
      </c>
      <c r="Q31" s="9"/>
      <c r="R31" s="9"/>
      <c r="S31" s="8" t="s">
        <v>428</v>
      </c>
      <c r="T31" s="6">
        <v>400000</v>
      </c>
      <c r="U31" s="6"/>
      <c r="V31" s="6">
        <f>T31+U31</f>
        <v>400000</v>
      </c>
      <c r="W31" s="37">
        <v>0</v>
      </c>
      <c r="X31" s="100">
        <f t="shared" si="4"/>
        <v>0</v>
      </c>
      <c r="Y31" s="1"/>
    </row>
    <row r="32" spans="2:32" ht="99.95" customHeight="1">
      <c r="B32" s="8">
        <f t="shared" ref="B32:B47" si="8">ROW()-33</f>
        <v>-1</v>
      </c>
      <c r="C32" s="8" t="str">
        <f>C31</f>
        <v>안전감사단</v>
      </c>
      <c r="D32" s="9" t="str">
        <f t="shared" ref="D32:G46" si="9">D31</f>
        <v>행정·운영활동</v>
      </c>
      <c r="E32" s="9" t="s">
        <v>12</v>
      </c>
      <c r="F32" s="9" t="s">
        <v>13</v>
      </c>
      <c r="G32" s="9" t="s">
        <v>377</v>
      </c>
      <c r="H32" s="9" t="str">
        <f t="shared" ref="H32:H45" si="10">H31</f>
        <v>일반운영비</v>
      </c>
      <c r="I32" s="8" t="s">
        <v>378</v>
      </c>
      <c r="J32" s="13" t="s">
        <v>14</v>
      </c>
      <c r="K32" s="8" t="s">
        <v>1049</v>
      </c>
      <c r="L32" s="105">
        <v>29</v>
      </c>
      <c r="M32" s="8" t="str">
        <f>VLOOKUP(L32,' (참고) 예산별 범례'!$A:$C,3,0)</f>
        <v>사업장 산재</v>
      </c>
      <c r="N32" s="8" t="s">
        <v>1072</v>
      </c>
      <c r="O32" s="9" t="s">
        <v>1084</v>
      </c>
      <c r="P32" s="8" t="s">
        <v>344</v>
      </c>
      <c r="Q32" s="9"/>
      <c r="R32" s="9"/>
      <c r="S32" s="8" t="s">
        <v>427</v>
      </c>
      <c r="T32" s="6">
        <v>8000000</v>
      </c>
      <c r="U32" s="6"/>
      <c r="V32" s="6">
        <f t="shared" ref="V32:V47" si="11">T32+U32</f>
        <v>8000000</v>
      </c>
      <c r="W32" s="97">
        <v>7000000</v>
      </c>
      <c r="X32" s="100">
        <f t="shared" si="4"/>
        <v>0.875</v>
      </c>
      <c r="Y32" s="1"/>
    </row>
    <row r="33" spans="2:32" ht="99.95" customHeight="1">
      <c r="B33" s="8">
        <f t="shared" si="8"/>
        <v>0</v>
      </c>
      <c r="C33" s="8" t="str">
        <f>C32</f>
        <v>안전감사단</v>
      </c>
      <c r="D33" s="9" t="str">
        <f t="shared" si="9"/>
        <v>행정·운영활동</v>
      </c>
      <c r="E33" s="9" t="str">
        <f t="shared" si="9"/>
        <v>중대산업재해 예방을 위한 근로자 안전, 보건 활동</v>
      </c>
      <c r="F33" s="9" t="str">
        <f t="shared" si="9"/>
        <v>산업재해 예방</v>
      </c>
      <c r="G33" s="9" t="str">
        <f t="shared" si="9"/>
        <v>201-11</v>
      </c>
      <c r="H33" s="8" t="str">
        <f t="shared" si="10"/>
        <v>일반운영비</v>
      </c>
      <c r="I33" s="8" t="str">
        <f>I32</f>
        <v>지급수수료</v>
      </c>
      <c r="J33" s="13" t="s">
        <v>15</v>
      </c>
      <c r="K33" s="8" t="s">
        <v>1049</v>
      </c>
      <c r="L33" s="105">
        <v>29</v>
      </c>
      <c r="M33" s="8" t="str">
        <f>VLOOKUP(L33,' (참고) 예산별 범례'!$A:$C,3,0)</f>
        <v>사업장 산재</v>
      </c>
      <c r="N33" s="8" t="s">
        <v>1072</v>
      </c>
      <c r="O33" s="9" t="s">
        <v>1084</v>
      </c>
      <c r="P33" s="8" t="s">
        <v>344</v>
      </c>
      <c r="Q33" s="9"/>
      <c r="R33" s="9"/>
      <c r="S33" s="8" t="s">
        <v>427</v>
      </c>
      <c r="T33" s="6">
        <v>28762000</v>
      </c>
      <c r="U33" s="6"/>
      <c r="V33" s="6">
        <f t="shared" si="11"/>
        <v>28762000</v>
      </c>
      <c r="W33" s="97">
        <v>18887260</v>
      </c>
      <c r="X33" s="100">
        <f t="shared" si="4"/>
        <v>0.65667408386064952</v>
      </c>
      <c r="Y33" s="1"/>
    </row>
    <row r="34" spans="2:32" ht="99.95" customHeight="1">
      <c r="B34" s="8">
        <f t="shared" si="8"/>
        <v>1</v>
      </c>
      <c r="C34" s="8" t="str">
        <f t="shared" ref="C34:C47" si="12">C33</f>
        <v>안전감사단</v>
      </c>
      <c r="D34" s="8" t="str">
        <f t="shared" si="9"/>
        <v>행정·운영활동</v>
      </c>
      <c r="E34" s="8" t="str">
        <f t="shared" si="9"/>
        <v>중대산업재해 예방을 위한 근로자 안전, 보건 활동</v>
      </c>
      <c r="F34" s="8" t="str">
        <f t="shared" si="9"/>
        <v>산업재해 예방</v>
      </c>
      <c r="G34" s="8" t="str">
        <f t="shared" si="9"/>
        <v>201-11</v>
      </c>
      <c r="H34" s="8" t="str">
        <f t="shared" si="10"/>
        <v>일반운영비</v>
      </c>
      <c r="I34" s="8" t="str">
        <f>I33</f>
        <v>지급수수료</v>
      </c>
      <c r="J34" s="13" t="s">
        <v>16</v>
      </c>
      <c r="K34" s="8" t="s">
        <v>1049</v>
      </c>
      <c r="L34" s="105">
        <v>29</v>
      </c>
      <c r="M34" s="8" t="str">
        <f>VLOOKUP(L34,' (참고) 예산별 범례'!$A:$C,3,0)</f>
        <v>사업장 산재</v>
      </c>
      <c r="N34" s="8" t="s">
        <v>1072</v>
      </c>
      <c r="O34" s="9" t="s">
        <v>1089</v>
      </c>
      <c r="P34" s="8" t="s">
        <v>344</v>
      </c>
      <c r="Q34" s="9"/>
      <c r="R34" s="9"/>
      <c r="S34" s="8" t="s">
        <v>427</v>
      </c>
      <c r="T34" s="6">
        <v>3000000</v>
      </c>
      <c r="U34" s="6"/>
      <c r="V34" s="6">
        <f t="shared" si="11"/>
        <v>3000000</v>
      </c>
      <c r="W34" s="97">
        <v>2830000</v>
      </c>
      <c r="X34" s="100">
        <f t="shared" si="4"/>
        <v>0.94333333333333336</v>
      </c>
      <c r="Y34" s="1"/>
    </row>
    <row r="35" spans="2:32" ht="99.95" customHeight="1">
      <c r="B35" s="8">
        <f t="shared" si="8"/>
        <v>2</v>
      </c>
      <c r="C35" s="8" t="str">
        <f t="shared" si="12"/>
        <v>안전감사단</v>
      </c>
      <c r="D35" s="8" t="str">
        <f t="shared" si="9"/>
        <v>행정·운영활동</v>
      </c>
      <c r="E35" s="8" t="str">
        <f t="shared" si="9"/>
        <v>중대산업재해 예방을 위한 근로자 안전, 보건 활동</v>
      </c>
      <c r="F35" s="8" t="str">
        <f t="shared" si="9"/>
        <v>산업재해 예방</v>
      </c>
      <c r="G35" s="8" t="str">
        <f t="shared" si="9"/>
        <v>201-11</v>
      </c>
      <c r="H35" s="8" t="str">
        <f t="shared" si="10"/>
        <v>일반운영비</v>
      </c>
      <c r="I35" s="8" t="str">
        <f>I34</f>
        <v>지급수수료</v>
      </c>
      <c r="J35" s="13" t="s">
        <v>17</v>
      </c>
      <c r="K35" s="8" t="s">
        <v>1049</v>
      </c>
      <c r="L35" s="105">
        <v>29</v>
      </c>
      <c r="M35" s="8" t="str">
        <f>VLOOKUP(L35,' (참고) 예산별 범례'!$A:$C,3,0)</f>
        <v>사업장 산재</v>
      </c>
      <c r="N35" s="8" t="s">
        <v>1072</v>
      </c>
      <c r="O35" s="9" t="s">
        <v>1084</v>
      </c>
      <c r="P35" s="8" t="s">
        <v>344</v>
      </c>
      <c r="Q35" s="9"/>
      <c r="R35" s="9"/>
      <c r="S35" s="8" t="s">
        <v>427</v>
      </c>
      <c r="T35" s="6">
        <v>2200000</v>
      </c>
      <c r="U35" s="6"/>
      <c r="V35" s="6">
        <f t="shared" si="11"/>
        <v>2200000</v>
      </c>
      <c r="W35" s="97">
        <v>0</v>
      </c>
      <c r="X35" s="100">
        <f t="shared" si="4"/>
        <v>0</v>
      </c>
      <c r="Y35" s="1"/>
    </row>
    <row r="36" spans="2:32" ht="99.95" customHeight="1">
      <c r="B36" s="8">
        <f t="shared" si="8"/>
        <v>3</v>
      </c>
      <c r="C36" s="8" t="str">
        <f t="shared" si="12"/>
        <v>안전감사단</v>
      </c>
      <c r="D36" s="8" t="str">
        <f t="shared" si="9"/>
        <v>행정·운영활동</v>
      </c>
      <c r="E36" s="8" t="str">
        <f t="shared" si="9"/>
        <v>중대산업재해 예방을 위한 근로자 안전, 보건 활동</v>
      </c>
      <c r="F36" s="8" t="str">
        <f>F35</f>
        <v>산업재해 예방</v>
      </c>
      <c r="G36" s="8" t="s">
        <v>381</v>
      </c>
      <c r="H36" s="8" t="str">
        <f t="shared" si="10"/>
        <v>일반운영비</v>
      </c>
      <c r="I36" s="8" t="s">
        <v>382</v>
      </c>
      <c r="J36" s="13" t="s">
        <v>18</v>
      </c>
      <c r="K36" s="8" t="s">
        <v>1049</v>
      </c>
      <c r="L36" s="105">
        <v>29</v>
      </c>
      <c r="M36" s="8" t="str">
        <f>VLOOKUP(L36,' (참고) 예산별 범례'!$A:$C,3,0)</f>
        <v>사업장 산재</v>
      </c>
      <c r="N36" s="8" t="s">
        <v>1072</v>
      </c>
      <c r="O36" s="9" t="s">
        <v>1074</v>
      </c>
      <c r="P36" s="8" t="s">
        <v>344</v>
      </c>
      <c r="Q36" s="9"/>
      <c r="R36" s="9"/>
      <c r="S36" s="8" t="s">
        <v>428</v>
      </c>
      <c r="T36" s="6">
        <v>320000</v>
      </c>
      <c r="U36" s="6"/>
      <c r="V36" s="6">
        <f t="shared" si="11"/>
        <v>320000</v>
      </c>
      <c r="W36" s="97">
        <v>490900</v>
      </c>
      <c r="X36" s="100">
        <f t="shared" si="4"/>
        <v>1.5340625000000001</v>
      </c>
      <c r="Y36" s="1"/>
    </row>
    <row r="37" spans="2:32" ht="99.95" customHeight="1">
      <c r="B37" s="8">
        <f t="shared" si="8"/>
        <v>4</v>
      </c>
      <c r="C37" s="8" t="str">
        <f t="shared" si="12"/>
        <v>안전감사단</v>
      </c>
      <c r="D37" s="8" t="str">
        <f t="shared" si="9"/>
        <v>행정·운영활동</v>
      </c>
      <c r="E37" s="8" t="str">
        <f t="shared" si="9"/>
        <v>중대산업재해 예방을 위한 근로자 안전, 보건 활동</v>
      </c>
      <c r="F37" s="8" t="str">
        <f>F36</f>
        <v>산업재해 예방</v>
      </c>
      <c r="G37" s="8" t="s">
        <v>383</v>
      </c>
      <c r="H37" s="8" t="str">
        <f t="shared" si="10"/>
        <v>일반운영비</v>
      </c>
      <c r="I37" s="8" t="s">
        <v>384</v>
      </c>
      <c r="J37" s="13" t="s">
        <v>19</v>
      </c>
      <c r="K37" s="8" t="s">
        <v>1049</v>
      </c>
      <c r="L37" s="105">
        <v>29</v>
      </c>
      <c r="M37" s="8" t="str">
        <f>VLOOKUP(L37,' (참고) 예산별 범례'!$A:$C,3,0)</f>
        <v>사업장 산재</v>
      </c>
      <c r="N37" s="8" t="s">
        <v>1072</v>
      </c>
      <c r="O37" s="9" t="s">
        <v>1090</v>
      </c>
      <c r="P37" s="8" t="s">
        <v>344</v>
      </c>
      <c r="Q37" s="9"/>
      <c r="R37" s="9"/>
      <c r="S37" s="9" t="s">
        <v>428</v>
      </c>
      <c r="T37" s="6">
        <v>400000</v>
      </c>
      <c r="U37" s="6"/>
      <c r="V37" s="6">
        <f t="shared" si="11"/>
        <v>400000</v>
      </c>
      <c r="W37" s="97">
        <v>0</v>
      </c>
      <c r="X37" s="100">
        <f t="shared" si="4"/>
        <v>0</v>
      </c>
      <c r="Y37" s="1"/>
    </row>
    <row r="38" spans="2:32" ht="99.95" customHeight="1">
      <c r="B38" s="8">
        <f t="shared" si="8"/>
        <v>5</v>
      </c>
      <c r="C38" s="8" t="str">
        <f t="shared" si="12"/>
        <v>안전감사단</v>
      </c>
      <c r="D38" s="8" t="str">
        <f t="shared" si="9"/>
        <v>행정·운영활동</v>
      </c>
      <c r="E38" s="8" t="str">
        <f t="shared" si="9"/>
        <v>중대산업재해 예방을 위한 근로자 안전, 보건 활동</v>
      </c>
      <c r="F38" s="8" t="str">
        <f>F37</f>
        <v>산업재해 예방</v>
      </c>
      <c r="G38" s="8" t="str">
        <f>G37</f>
        <v>201-15</v>
      </c>
      <c r="H38" s="8" t="str">
        <f t="shared" si="10"/>
        <v>일반운영비</v>
      </c>
      <c r="I38" s="8" t="str">
        <f>I37</f>
        <v>복리후생비</v>
      </c>
      <c r="J38" s="13" t="s">
        <v>20</v>
      </c>
      <c r="K38" s="8" t="s">
        <v>1049</v>
      </c>
      <c r="L38" s="105">
        <v>29</v>
      </c>
      <c r="M38" s="8" t="str">
        <f>VLOOKUP(L38,' (참고) 예산별 범례'!$A:$C,3,0)</f>
        <v>사업장 산재</v>
      </c>
      <c r="N38" s="8" t="s">
        <v>1072</v>
      </c>
      <c r="O38" s="9" t="s">
        <v>1090</v>
      </c>
      <c r="P38" s="8" t="s">
        <v>344</v>
      </c>
      <c r="Q38" s="9"/>
      <c r="R38" s="9"/>
      <c r="S38" s="9" t="s">
        <v>428</v>
      </c>
      <c r="T38" s="6">
        <v>540000</v>
      </c>
      <c r="U38" s="6"/>
      <c r="V38" s="6">
        <f t="shared" si="11"/>
        <v>540000</v>
      </c>
      <c r="W38" s="97">
        <v>467800</v>
      </c>
      <c r="X38" s="100">
        <f t="shared" si="4"/>
        <v>0.86629629629629634</v>
      </c>
      <c r="Y38" s="1"/>
    </row>
    <row r="39" spans="2:32" ht="99.95" customHeight="1">
      <c r="B39" s="8">
        <f t="shared" si="8"/>
        <v>6</v>
      </c>
      <c r="C39" s="8" t="str">
        <f t="shared" si="12"/>
        <v>안전감사단</v>
      </c>
      <c r="D39" s="8" t="str">
        <f t="shared" si="9"/>
        <v>행정·운영활동</v>
      </c>
      <c r="E39" s="8" t="str">
        <f t="shared" si="9"/>
        <v>중대산업재해 예방을 위한 근로자 안전, 보건 활동</v>
      </c>
      <c r="F39" s="8" t="s">
        <v>385</v>
      </c>
      <c r="G39" s="8" t="s">
        <v>374</v>
      </c>
      <c r="H39" s="8" t="str">
        <f t="shared" si="10"/>
        <v>일반운영비</v>
      </c>
      <c r="I39" s="8" t="s">
        <v>376</v>
      </c>
      <c r="J39" s="13" t="s">
        <v>21</v>
      </c>
      <c r="K39" s="8" t="s">
        <v>1049</v>
      </c>
      <c r="L39" s="105">
        <v>29</v>
      </c>
      <c r="M39" s="8" t="str">
        <f>VLOOKUP(L39,' (참고) 예산별 범례'!$A:$C,3,0)</f>
        <v>사업장 산재</v>
      </c>
      <c r="N39" s="8" t="s">
        <v>1072</v>
      </c>
      <c r="O39" s="9" t="s">
        <v>1091</v>
      </c>
      <c r="P39" s="8" t="s">
        <v>344</v>
      </c>
      <c r="Q39" s="9"/>
      <c r="R39" s="9"/>
      <c r="S39" s="8" t="s">
        <v>428</v>
      </c>
      <c r="T39" s="6">
        <v>2800000</v>
      </c>
      <c r="U39" s="6"/>
      <c r="V39" s="6">
        <f t="shared" si="11"/>
        <v>2800000</v>
      </c>
      <c r="W39" s="97">
        <v>2723490</v>
      </c>
      <c r="X39" s="100">
        <f t="shared" si="4"/>
        <v>0.97267499999999996</v>
      </c>
      <c r="Y39" s="1"/>
    </row>
    <row r="40" spans="2:32" ht="99.95" customHeight="1">
      <c r="B40" s="8">
        <f t="shared" si="8"/>
        <v>7</v>
      </c>
      <c r="C40" s="8" t="str">
        <f t="shared" si="12"/>
        <v>안전감사단</v>
      </c>
      <c r="D40" s="8" t="str">
        <f t="shared" si="9"/>
        <v>행정·운영활동</v>
      </c>
      <c r="E40" s="8" t="str">
        <f t="shared" si="9"/>
        <v>중대산업재해 예방을 위한 근로자 안전, 보건 활동</v>
      </c>
      <c r="F40" s="8" t="str">
        <f>F39</f>
        <v>안전교육</v>
      </c>
      <c r="G40" s="8" t="s">
        <v>379</v>
      </c>
      <c r="H40" s="8" t="str">
        <f t="shared" si="10"/>
        <v>일반운영비</v>
      </c>
      <c r="I40" s="8" t="s">
        <v>386</v>
      </c>
      <c r="J40" s="13" t="s">
        <v>22</v>
      </c>
      <c r="K40" s="8" t="s">
        <v>1050</v>
      </c>
      <c r="L40" s="105">
        <v>36</v>
      </c>
      <c r="M40" s="8" t="str">
        <f>VLOOKUP(L40,' (참고) 예산별 범례'!$A:$C,3,0)</f>
        <v>안전문화 및 교육·훈련·홍보</v>
      </c>
      <c r="N40" s="8" t="s">
        <v>1072</v>
      </c>
      <c r="O40" s="8">
        <v>5</v>
      </c>
      <c r="P40" s="8" t="s">
        <v>344</v>
      </c>
      <c r="Q40" s="9"/>
      <c r="R40" s="9"/>
      <c r="S40" s="46" t="s">
        <v>427</v>
      </c>
      <c r="T40" s="6">
        <v>18108000</v>
      </c>
      <c r="U40" s="6"/>
      <c r="V40" s="6">
        <f t="shared" si="11"/>
        <v>18108000</v>
      </c>
      <c r="W40" s="97">
        <v>17272560</v>
      </c>
      <c r="X40" s="100">
        <f t="shared" si="4"/>
        <v>0.95386348575215374</v>
      </c>
      <c r="Y40" s="1"/>
      <c r="AB40" s="65" t="s">
        <v>1112</v>
      </c>
    </row>
    <row r="41" spans="2:32" ht="99.95" customHeight="1">
      <c r="B41" s="8">
        <f t="shared" si="8"/>
        <v>8</v>
      </c>
      <c r="C41" s="8" t="str">
        <f t="shared" si="12"/>
        <v>안전감사단</v>
      </c>
      <c r="D41" s="8" t="str">
        <f t="shared" si="9"/>
        <v>행정·운영활동</v>
      </c>
      <c r="E41" s="8" t="str">
        <f t="shared" si="9"/>
        <v>중대산업재해 예방을 위한 근로자 안전, 보건 활동</v>
      </c>
      <c r="F41" s="8" t="s">
        <v>387</v>
      </c>
      <c r="G41" s="8" t="s">
        <v>374</v>
      </c>
      <c r="H41" s="8" t="str">
        <f t="shared" si="10"/>
        <v>일반운영비</v>
      </c>
      <c r="I41" s="8" t="s">
        <v>376</v>
      </c>
      <c r="J41" s="13" t="s">
        <v>23</v>
      </c>
      <c r="K41" s="91" t="s">
        <v>1050</v>
      </c>
      <c r="L41" s="109">
        <v>37</v>
      </c>
      <c r="M41" s="8" t="str">
        <f>VLOOKUP(L41,' (참고) 예산별 범례'!$A:$C,3,0)</f>
        <v>구조, 구급 및 응급의료</v>
      </c>
      <c r="N41" s="8" t="s">
        <v>1072</v>
      </c>
      <c r="O41" s="106" t="s">
        <v>1090</v>
      </c>
      <c r="P41" s="8" t="s">
        <v>344</v>
      </c>
      <c r="Q41" s="9"/>
      <c r="R41" s="9"/>
      <c r="S41" s="9" t="s">
        <v>428</v>
      </c>
      <c r="T41" s="6">
        <v>2300000</v>
      </c>
      <c r="U41" s="6"/>
      <c r="V41" s="6">
        <f t="shared" si="11"/>
        <v>2300000</v>
      </c>
      <c r="W41" s="13" t="s">
        <v>1105</v>
      </c>
      <c r="X41" s="100">
        <f t="shared" si="4"/>
        <v>0</v>
      </c>
      <c r="Y41" s="1"/>
    </row>
    <row r="42" spans="2:32" ht="99.95" customHeight="1">
      <c r="B42" s="8">
        <f t="shared" si="8"/>
        <v>9</v>
      </c>
      <c r="C42" s="8" t="str">
        <f t="shared" si="12"/>
        <v>안전감사단</v>
      </c>
      <c r="D42" s="8" t="str">
        <f t="shared" si="9"/>
        <v>행정·운영활동</v>
      </c>
      <c r="E42" s="8" t="str">
        <f t="shared" si="9"/>
        <v>중대산업재해 예방을 위한 근로자 안전, 보건 활동</v>
      </c>
      <c r="F42" s="8" t="str">
        <f t="shared" si="9"/>
        <v>건강한 직장 환경 조성</v>
      </c>
      <c r="G42" s="8" t="str">
        <f t="shared" si="9"/>
        <v>201-01</v>
      </c>
      <c r="H42" s="8" t="str">
        <f t="shared" si="10"/>
        <v>일반운영비</v>
      </c>
      <c r="I42" s="8" t="str">
        <f>I41</f>
        <v>사무관리비</v>
      </c>
      <c r="J42" s="13" t="s">
        <v>24</v>
      </c>
      <c r="K42" s="91" t="s">
        <v>1050</v>
      </c>
      <c r="L42" s="109" t="s">
        <v>1075</v>
      </c>
      <c r="M42" s="8" t="str">
        <f>VLOOKUP(--L42,' (참고) 예산별 범례'!$A:$C,3,FALSE)</f>
        <v>구조, 구급 및 응급의료</v>
      </c>
      <c r="N42" s="8" t="s">
        <v>1072</v>
      </c>
      <c r="O42" s="106" t="s">
        <v>1090</v>
      </c>
      <c r="P42" s="8" t="s">
        <v>344</v>
      </c>
      <c r="Q42" s="9"/>
      <c r="R42" s="9"/>
      <c r="S42" s="9" t="s">
        <v>428</v>
      </c>
      <c r="T42" s="6">
        <v>3000000</v>
      </c>
      <c r="U42" s="6"/>
      <c r="V42" s="6">
        <f t="shared" si="11"/>
        <v>3000000</v>
      </c>
      <c r="W42" s="37">
        <v>2960070</v>
      </c>
      <c r="X42" s="100">
        <f t="shared" si="4"/>
        <v>0.98668999999999996</v>
      </c>
      <c r="Y42" s="1"/>
    </row>
    <row r="43" spans="2:32" s="3" customFormat="1" ht="99.95" customHeight="1">
      <c r="B43" s="8">
        <f t="shared" si="8"/>
        <v>10</v>
      </c>
      <c r="C43" s="8" t="str">
        <f t="shared" si="12"/>
        <v>안전감사단</v>
      </c>
      <c r="D43" s="8" t="str">
        <f t="shared" si="9"/>
        <v>행정·운영활동</v>
      </c>
      <c r="E43" s="8" t="str">
        <f t="shared" si="9"/>
        <v>중대산업재해 예방을 위한 근로자 안전, 보건 활동</v>
      </c>
      <c r="F43" s="8" t="str">
        <f t="shared" si="9"/>
        <v>건강한 직장 환경 조성</v>
      </c>
      <c r="G43" s="8" t="str">
        <f t="shared" si="9"/>
        <v>201-01</v>
      </c>
      <c r="H43" s="8" t="str">
        <f t="shared" si="10"/>
        <v>일반운영비</v>
      </c>
      <c r="I43" s="8" t="str">
        <f>I42</f>
        <v>사무관리비</v>
      </c>
      <c r="J43" s="13" t="s">
        <v>25</v>
      </c>
      <c r="K43" s="91" t="s">
        <v>892</v>
      </c>
      <c r="L43" s="109" t="s">
        <v>1088</v>
      </c>
      <c r="M43" s="8" t="str">
        <f>VLOOKUP(--L43,' (참고) 예산별 범례'!$A:$C,3,FALSE)</f>
        <v>폭염</v>
      </c>
      <c r="N43" s="8" t="s">
        <v>1072</v>
      </c>
      <c r="O43" s="106" t="s">
        <v>1090</v>
      </c>
      <c r="P43" s="8" t="s">
        <v>344</v>
      </c>
      <c r="Q43" s="9"/>
      <c r="R43" s="9"/>
      <c r="S43" s="9" t="s">
        <v>428</v>
      </c>
      <c r="T43" s="6">
        <v>1500000</v>
      </c>
      <c r="U43" s="6"/>
      <c r="V43" s="6">
        <f t="shared" si="11"/>
        <v>1500000</v>
      </c>
      <c r="W43" s="34">
        <v>1422000</v>
      </c>
      <c r="X43" s="100">
        <f t="shared" si="4"/>
        <v>0.94799999999999995</v>
      </c>
      <c r="Y43" s="1"/>
      <c r="AA43" s="89"/>
      <c r="AB43" s="89"/>
      <c r="AC43" s="89"/>
      <c r="AD43" s="89"/>
      <c r="AE43" s="89"/>
      <c r="AF43" s="89"/>
    </row>
    <row r="44" spans="2:32" ht="99.95" customHeight="1">
      <c r="B44" s="8">
        <f t="shared" si="8"/>
        <v>11</v>
      </c>
      <c r="C44" s="8" t="str">
        <f t="shared" si="12"/>
        <v>안전감사단</v>
      </c>
      <c r="D44" s="8" t="str">
        <f t="shared" si="9"/>
        <v>행정·운영활동</v>
      </c>
      <c r="E44" s="8" t="s">
        <v>388</v>
      </c>
      <c r="F44" s="8" t="s">
        <v>389</v>
      </c>
      <c r="G44" s="8" t="s">
        <v>374</v>
      </c>
      <c r="H44" s="8" t="str">
        <f t="shared" si="10"/>
        <v>일반운영비</v>
      </c>
      <c r="I44" s="8" t="s">
        <v>376</v>
      </c>
      <c r="J44" s="13" t="s">
        <v>27</v>
      </c>
      <c r="K44" s="91" t="s">
        <v>1050</v>
      </c>
      <c r="L44" s="109" t="s">
        <v>1076</v>
      </c>
      <c r="M44" s="8" t="str">
        <f>VLOOKUP(--L44,' (참고) 예산별 범례'!$A:$C,3,FALSE)</f>
        <v>안전문화 및 교육·훈련·홍보</v>
      </c>
      <c r="N44" s="8" t="s">
        <v>1072</v>
      </c>
      <c r="O44" s="106" t="s">
        <v>1091</v>
      </c>
      <c r="P44" s="8" t="s">
        <v>344</v>
      </c>
      <c r="Q44" s="9"/>
      <c r="R44" s="9"/>
      <c r="S44" s="8" t="s">
        <v>427</v>
      </c>
      <c r="T44" s="6">
        <v>600000</v>
      </c>
      <c r="U44" s="6"/>
      <c r="V44" s="6">
        <f t="shared" si="11"/>
        <v>600000</v>
      </c>
      <c r="W44" s="37">
        <v>264000</v>
      </c>
      <c r="X44" s="100">
        <f t="shared" si="4"/>
        <v>0.44</v>
      </c>
      <c r="Y44" s="1"/>
    </row>
    <row r="45" spans="2:32" ht="99.95" customHeight="1">
      <c r="B45" s="8">
        <f t="shared" si="8"/>
        <v>12</v>
      </c>
      <c r="C45" s="8" t="str">
        <f t="shared" si="12"/>
        <v>안전감사단</v>
      </c>
      <c r="D45" s="8" t="str">
        <f t="shared" si="9"/>
        <v>행정·운영활동</v>
      </c>
      <c r="E45" s="8" t="str">
        <f t="shared" si="9"/>
        <v>공통경비</v>
      </c>
      <c r="F45" s="8" t="str">
        <f t="shared" si="9"/>
        <v>공통경비(안전감사)</v>
      </c>
      <c r="G45" s="8" t="s">
        <v>380</v>
      </c>
      <c r="H45" s="8" t="str">
        <f t="shared" si="10"/>
        <v>일반운영비</v>
      </c>
      <c r="I45" s="8" t="s">
        <v>399</v>
      </c>
      <c r="J45" s="13" t="s">
        <v>28</v>
      </c>
      <c r="K45" s="91" t="s">
        <v>1050</v>
      </c>
      <c r="L45" s="109" t="s">
        <v>1077</v>
      </c>
      <c r="M45" s="8" t="str">
        <f>VLOOKUP(--L45,' (참고) 예산별 범례'!$A:$C,3,FALSE)</f>
        <v>교부세 및 기타</v>
      </c>
      <c r="N45" s="8" t="s">
        <v>1072</v>
      </c>
      <c r="O45" s="106" t="s">
        <v>1084</v>
      </c>
      <c r="P45" s="8" t="s">
        <v>344</v>
      </c>
      <c r="Q45" s="9"/>
      <c r="R45" s="9"/>
      <c r="S45" s="8" t="s">
        <v>427</v>
      </c>
      <c r="T45" s="6">
        <v>4800000</v>
      </c>
      <c r="U45" s="6"/>
      <c r="V45" s="6">
        <f t="shared" si="11"/>
        <v>4800000</v>
      </c>
      <c r="W45" s="37">
        <v>4488000</v>
      </c>
      <c r="X45" s="100">
        <f t="shared" si="4"/>
        <v>0.93500000000000005</v>
      </c>
      <c r="Y45" s="1"/>
    </row>
    <row r="46" spans="2:32" ht="99.95" customHeight="1">
      <c r="B46" s="8">
        <f t="shared" si="8"/>
        <v>13</v>
      </c>
      <c r="C46" s="8" t="str">
        <f t="shared" si="12"/>
        <v>안전감사단</v>
      </c>
      <c r="D46" s="8" t="str">
        <f t="shared" si="9"/>
        <v>행정·운영활동</v>
      </c>
      <c r="E46" s="8" t="str">
        <f t="shared" si="9"/>
        <v>공통경비</v>
      </c>
      <c r="F46" s="8" t="str">
        <f t="shared" si="9"/>
        <v>공통경비(안전감사)</v>
      </c>
      <c r="G46" s="8" t="s">
        <v>393</v>
      </c>
      <c r="H46" s="8" t="s">
        <v>394</v>
      </c>
      <c r="I46" s="8" t="s">
        <v>394</v>
      </c>
      <c r="J46" s="13" t="s">
        <v>29</v>
      </c>
      <c r="K46" s="91" t="s">
        <v>1050</v>
      </c>
      <c r="L46" s="109" t="s">
        <v>1076</v>
      </c>
      <c r="M46" s="8" t="str">
        <f>VLOOKUP(--L46,' (참고) 예산별 범례'!$A:$C,3,FALSE)</f>
        <v>안전문화 및 교육·훈련·홍보</v>
      </c>
      <c r="N46" s="8" t="s">
        <v>1072</v>
      </c>
      <c r="O46" s="106" t="s">
        <v>1074</v>
      </c>
      <c r="P46" s="8" t="s">
        <v>344</v>
      </c>
      <c r="Q46" s="9"/>
      <c r="R46" s="9"/>
      <c r="S46" s="8" t="s">
        <v>427</v>
      </c>
      <c r="T46" s="6">
        <v>600000</v>
      </c>
      <c r="U46" s="6"/>
      <c r="V46" s="6">
        <f t="shared" si="11"/>
        <v>600000</v>
      </c>
      <c r="W46" s="37">
        <v>582000</v>
      </c>
      <c r="X46" s="100">
        <f t="shared" si="4"/>
        <v>0.97</v>
      </c>
      <c r="Y46" s="1"/>
    </row>
    <row r="47" spans="2:32" ht="99.95" customHeight="1">
      <c r="B47" s="8">
        <f t="shared" si="8"/>
        <v>14</v>
      </c>
      <c r="C47" s="8" t="str">
        <f t="shared" si="12"/>
        <v>안전감사단</v>
      </c>
      <c r="D47" s="9" t="s">
        <v>437</v>
      </c>
      <c r="E47" s="9" t="s">
        <v>30</v>
      </c>
      <c r="F47" s="9" t="s">
        <v>31</v>
      </c>
      <c r="G47" s="9" t="s">
        <v>395</v>
      </c>
      <c r="H47" s="9" t="s">
        <v>396</v>
      </c>
      <c r="I47" s="8" t="s">
        <v>397</v>
      </c>
      <c r="J47" s="13" t="s">
        <v>32</v>
      </c>
      <c r="K47" s="91" t="s">
        <v>1050</v>
      </c>
      <c r="L47" s="109" t="s">
        <v>1075</v>
      </c>
      <c r="M47" s="8" t="str">
        <f>VLOOKUP(--L47,' (참고) 예산별 범례'!$A:$C,3,FALSE)</f>
        <v>구조, 구급 및 응급의료</v>
      </c>
      <c r="N47" s="8" t="s">
        <v>1072</v>
      </c>
      <c r="O47" s="106" t="s">
        <v>1090</v>
      </c>
      <c r="P47" s="8" t="s">
        <v>344</v>
      </c>
      <c r="Q47" s="9"/>
      <c r="R47" s="9"/>
      <c r="S47" s="8" t="s">
        <v>428</v>
      </c>
      <c r="T47" s="6">
        <v>1200000</v>
      </c>
      <c r="U47" s="6"/>
      <c r="V47" s="6">
        <f t="shared" si="11"/>
        <v>1200000</v>
      </c>
      <c r="W47" s="37">
        <v>1200000</v>
      </c>
      <c r="X47" s="100">
        <f t="shared" si="4"/>
        <v>1</v>
      </c>
      <c r="Y47" s="1"/>
    </row>
    <row r="48" spans="2:32" ht="99.95" customHeight="1">
      <c r="B48" s="8">
        <f>ROW()-51</f>
        <v>-3</v>
      </c>
      <c r="C48" s="8" t="s">
        <v>346</v>
      </c>
      <c r="D48" s="9" t="s">
        <v>8</v>
      </c>
      <c r="E48" s="9" t="s">
        <v>33</v>
      </c>
      <c r="F48" s="9" t="s">
        <v>34</v>
      </c>
      <c r="G48" s="9" t="s">
        <v>383</v>
      </c>
      <c r="H48" s="9" t="s">
        <v>375</v>
      </c>
      <c r="I48" s="8" t="s">
        <v>384</v>
      </c>
      <c r="J48" s="13" t="s">
        <v>448</v>
      </c>
      <c r="K48" s="8" t="s">
        <v>1050</v>
      </c>
      <c r="L48" s="108">
        <v>38</v>
      </c>
      <c r="M48" s="8" t="str">
        <f>VLOOKUP(L48,' (참고) 예산별 범례'!$A:$C,3,0)</f>
        <v>재난 구호 및 복구</v>
      </c>
      <c r="N48" s="8" t="s">
        <v>1072</v>
      </c>
      <c r="O48" s="8">
        <v>9</v>
      </c>
      <c r="P48" s="8" t="s">
        <v>344</v>
      </c>
      <c r="Q48" s="9"/>
      <c r="R48" s="9"/>
      <c r="S48" s="9" t="s">
        <v>426</v>
      </c>
      <c r="T48" s="6">
        <v>128000000</v>
      </c>
      <c r="U48" s="6"/>
      <c r="V48" s="6">
        <f>T48+U48</f>
        <v>128000000</v>
      </c>
      <c r="W48" s="37">
        <v>131739200</v>
      </c>
      <c r="X48" s="100">
        <f t="shared" si="4"/>
        <v>1.0292125000000001</v>
      </c>
      <c r="Y48" s="1"/>
      <c r="AF48" s="65" t="s">
        <v>1119</v>
      </c>
    </row>
    <row r="49" spans="2:32" ht="99.95" customHeight="1">
      <c r="B49" s="8">
        <f t="shared" ref="B49:B65" si="13">ROW()-52</f>
        <v>-3</v>
      </c>
      <c r="C49" s="8" t="str">
        <f t="shared" ref="C49:I54" si="14">C48</f>
        <v>경영기획처</v>
      </c>
      <c r="D49" s="8" t="str">
        <f t="shared" si="14"/>
        <v>행정·운영활동</v>
      </c>
      <c r="E49" s="9" t="str">
        <f t="shared" si="14"/>
        <v>직원만족 복리후생제도 운영</v>
      </c>
      <c r="F49" s="9" t="str">
        <f t="shared" si="14"/>
        <v>직원복리 증진</v>
      </c>
      <c r="G49" s="9" t="str">
        <f t="shared" si="14"/>
        <v>201-15</v>
      </c>
      <c r="H49" s="9" t="str">
        <f t="shared" si="14"/>
        <v>일반운영비</v>
      </c>
      <c r="I49" s="8" t="str">
        <f t="shared" si="14"/>
        <v>복리후생비</v>
      </c>
      <c r="J49" s="13" t="s">
        <v>460</v>
      </c>
      <c r="K49" s="8" t="s">
        <v>1050</v>
      </c>
      <c r="L49" s="108">
        <v>43</v>
      </c>
      <c r="M49" s="8" t="str">
        <f>VLOOKUP(L49,' (참고) 예산별 범례'!$A:$C,3,0)</f>
        <v>교부세 및 기타</v>
      </c>
      <c r="N49" s="8" t="s">
        <v>1072</v>
      </c>
      <c r="O49" s="8">
        <v>9</v>
      </c>
      <c r="P49" s="8" t="s">
        <v>344</v>
      </c>
      <c r="Q49" s="9"/>
      <c r="R49" s="9"/>
      <c r="S49" s="46" t="s">
        <v>427</v>
      </c>
      <c r="T49" s="6">
        <v>75450000</v>
      </c>
      <c r="U49" s="6"/>
      <c r="V49" s="6">
        <f t="shared" ref="V49:V65" si="15">T49+U49</f>
        <v>75450000</v>
      </c>
      <c r="W49" s="37">
        <v>66812200</v>
      </c>
      <c r="X49" s="100">
        <f t="shared" si="4"/>
        <v>0.88551623591782636</v>
      </c>
      <c r="Y49" s="1"/>
    </row>
    <row r="50" spans="2:32" ht="99.95" customHeight="1">
      <c r="B50" s="8">
        <f t="shared" si="13"/>
        <v>-2</v>
      </c>
      <c r="C50" s="8" t="str">
        <f t="shared" si="14"/>
        <v>경영기획처</v>
      </c>
      <c r="D50" s="8" t="str">
        <f t="shared" si="14"/>
        <v>행정·운영활동</v>
      </c>
      <c r="E50" s="8" t="s">
        <v>438</v>
      </c>
      <c r="F50" s="8" t="s">
        <v>439</v>
      </c>
      <c r="G50" s="8" t="s">
        <v>374</v>
      </c>
      <c r="H50" s="8" t="s">
        <v>375</v>
      </c>
      <c r="I50" s="8" t="s">
        <v>376</v>
      </c>
      <c r="J50" s="13" t="s">
        <v>462</v>
      </c>
      <c r="K50" s="91" t="s">
        <v>1050</v>
      </c>
      <c r="L50" s="108">
        <v>39</v>
      </c>
      <c r="M50" s="8" t="str">
        <f>VLOOKUP(L50,' (참고) 예산별 범례'!$A:$C,3,0)</f>
        <v>재난안전관리체계</v>
      </c>
      <c r="N50" s="8" t="s">
        <v>1072</v>
      </c>
      <c r="O50" s="8">
        <v>9</v>
      </c>
      <c r="P50" s="8" t="s">
        <v>344</v>
      </c>
      <c r="Q50" s="9"/>
      <c r="R50" s="9"/>
      <c r="S50" s="8" t="s">
        <v>428</v>
      </c>
      <c r="T50" s="6">
        <v>2400000</v>
      </c>
      <c r="U50" s="6"/>
      <c r="V50" s="6">
        <f t="shared" si="15"/>
        <v>2400000</v>
      </c>
      <c r="W50" s="37">
        <v>1000000</v>
      </c>
      <c r="X50" s="100">
        <f t="shared" si="4"/>
        <v>0.41666666666666669</v>
      </c>
      <c r="Y50" s="1"/>
    </row>
    <row r="51" spans="2:32" ht="99.95" customHeight="1">
      <c r="B51" s="8">
        <f t="shared" si="13"/>
        <v>-1</v>
      </c>
      <c r="C51" s="8" t="str">
        <f t="shared" si="14"/>
        <v>경영기획처</v>
      </c>
      <c r="D51" s="8" t="str">
        <f t="shared" si="14"/>
        <v>행정·운영활동</v>
      </c>
      <c r="E51" s="8" t="str">
        <f>E50</f>
        <v>함께 성장하는 조직문화혁신</v>
      </c>
      <c r="F51" s="8" t="str">
        <f>F50</f>
        <v>위원회 운영</v>
      </c>
      <c r="G51" s="8" t="s">
        <v>381</v>
      </c>
      <c r="H51" s="8" t="str">
        <f t="shared" ref="H51:H58" si="16">H50</f>
        <v>일반운영비</v>
      </c>
      <c r="I51" s="8" t="s">
        <v>382</v>
      </c>
      <c r="J51" s="13" t="s">
        <v>35</v>
      </c>
      <c r="K51" s="91" t="s">
        <v>1050</v>
      </c>
      <c r="L51" s="108">
        <v>39</v>
      </c>
      <c r="M51" s="8" t="str">
        <f>VLOOKUP(L51,' (참고) 예산별 범례'!$A:$C,3,0)</f>
        <v>재난안전관리체계</v>
      </c>
      <c r="N51" s="8" t="s">
        <v>1072</v>
      </c>
      <c r="O51" s="8">
        <v>9</v>
      </c>
      <c r="P51" s="8" t="s">
        <v>344</v>
      </c>
      <c r="Q51" s="9"/>
      <c r="R51" s="9"/>
      <c r="S51" s="8" t="s">
        <v>428</v>
      </c>
      <c r="T51" s="6">
        <v>400000</v>
      </c>
      <c r="U51" s="6"/>
      <c r="V51" s="6">
        <f t="shared" si="15"/>
        <v>400000</v>
      </c>
      <c r="W51" s="37">
        <v>288000</v>
      </c>
      <c r="X51" s="100">
        <f t="shared" si="4"/>
        <v>0.72</v>
      </c>
      <c r="Y51" s="1"/>
    </row>
    <row r="52" spans="2:32" ht="99.95" customHeight="1">
      <c r="B52" s="8">
        <f t="shared" si="13"/>
        <v>0</v>
      </c>
      <c r="C52" s="8" t="str">
        <f t="shared" si="14"/>
        <v>경영기획처</v>
      </c>
      <c r="D52" s="8" t="str">
        <f t="shared" si="14"/>
        <v>행정·운영활동</v>
      </c>
      <c r="E52" s="8" t="str">
        <f>E51</f>
        <v>함께 성장하는 조직문화혁신</v>
      </c>
      <c r="F52" s="8" t="s">
        <v>398</v>
      </c>
      <c r="G52" s="8" t="s">
        <v>379</v>
      </c>
      <c r="H52" s="8" t="str">
        <f t="shared" si="16"/>
        <v>일반운영비</v>
      </c>
      <c r="I52" s="8" t="s">
        <v>386</v>
      </c>
      <c r="J52" s="13" t="s">
        <v>36</v>
      </c>
      <c r="K52" s="8" t="s">
        <v>1050</v>
      </c>
      <c r="L52" s="108">
        <v>36</v>
      </c>
      <c r="M52" s="8" t="str">
        <f>VLOOKUP(L52,' (참고) 예산별 범례'!$A:$C,3,0)</f>
        <v>안전문화 및 교육·훈련·홍보</v>
      </c>
      <c r="N52" s="8" t="s">
        <v>1072</v>
      </c>
      <c r="O52" s="8">
        <v>5</v>
      </c>
      <c r="P52" s="8" t="s">
        <v>344</v>
      </c>
      <c r="Q52" s="9"/>
      <c r="R52" s="9"/>
      <c r="S52" s="8" t="s">
        <v>427</v>
      </c>
      <c r="T52" s="6">
        <v>44000000</v>
      </c>
      <c r="U52" s="6"/>
      <c r="V52" s="6">
        <f t="shared" si="15"/>
        <v>44000000</v>
      </c>
      <c r="W52" s="37">
        <v>37026380</v>
      </c>
      <c r="X52" s="100">
        <f t="shared" si="4"/>
        <v>0.84150863636363638</v>
      </c>
      <c r="Y52" s="1"/>
      <c r="AB52" s="65" t="s">
        <v>1112</v>
      </c>
    </row>
    <row r="53" spans="2:32" ht="99.95" customHeight="1">
      <c r="B53" s="8">
        <f t="shared" si="13"/>
        <v>1</v>
      </c>
      <c r="C53" s="8" t="str">
        <f t="shared" si="14"/>
        <v>경영기획처</v>
      </c>
      <c r="D53" s="8" t="str">
        <f t="shared" si="14"/>
        <v>행정·운영활동</v>
      </c>
      <c r="E53" s="8" t="str">
        <f t="shared" si="14"/>
        <v>함께 성장하는 조직문화혁신</v>
      </c>
      <c r="F53" s="8" t="str">
        <f t="shared" si="14"/>
        <v>교육 활성화</v>
      </c>
      <c r="G53" s="8" t="str">
        <f t="shared" si="14"/>
        <v>201-12</v>
      </c>
      <c r="H53" s="8" t="str">
        <f t="shared" si="16"/>
        <v>일반운영비</v>
      </c>
      <c r="I53" s="8" t="str">
        <f>I52</f>
        <v>교육훈련비</v>
      </c>
      <c r="J53" s="13" t="s">
        <v>37</v>
      </c>
      <c r="K53" s="8" t="s">
        <v>1050</v>
      </c>
      <c r="L53" s="108">
        <v>36</v>
      </c>
      <c r="M53" s="8" t="str">
        <f>VLOOKUP(L53,' (참고) 예산별 범례'!$A:$C,3,0)</f>
        <v>안전문화 및 교육·훈련·홍보</v>
      </c>
      <c r="N53" s="8" t="s">
        <v>1072</v>
      </c>
      <c r="O53" s="8">
        <v>5</v>
      </c>
      <c r="P53" s="8" t="s">
        <v>344</v>
      </c>
      <c r="Q53" s="9"/>
      <c r="R53" s="9"/>
      <c r="S53" s="8" t="s">
        <v>427</v>
      </c>
      <c r="T53" s="6">
        <v>3200000</v>
      </c>
      <c r="U53" s="6"/>
      <c r="V53" s="6">
        <f t="shared" si="15"/>
        <v>3200000</v>
      </c>
      <c r="W53" s="37">
        <v>3028450</v>
      </c>
      <c r="X53" s="100">
        <f t="shared" si="4"/>
        <v>0.94639062500000004</v>
      </c>
      <c r="Y53" s="1"/>
      <c r="AB53" s="65" t="s">
        <v>1112</v>
      </c>
    </row>
    <row r="54" spans="2:32" ht="99.95" customHeight="1">
      <c r="B54" s="8">
        <f t="shared" si="13"/>
        <v>2</v>
      </c>
      <c r="C54" s="8" t="str">
        <f t="shared" si="14"/>
        <v>경영기획처</v>
      </c>
      <c r="D54" s="8" t="str">
        <f t="shared" si="14"/>
        <v>행정·운영활동</v>
      </c>
      <c r="E54" s="8" t="str">
        <f t="shared" si="14"/>
        <v>함께 성장하는 조직문화혁신</v>
      </c>
      <c r="F54" s="8" t="str">
        <f t="shared" si="14"/>
        <v>교육 활성화</v>
      </c>
      <c r="G54" s="8" t="str">
        <f t="shared" si="14"/>
        <v>201-12</v>
      </c>
      <c r="H54" s="8" t="str">
        <f t="shared" si="16"/>
        <v>일반운영비</v>
      </c>
      <c r="I54" s="8" t="str">
        <f>I53</f>
        <v>교육훈련비</v>
      </c>
      <c r="J54" s="13" t="s">
        <v>38</v>
      </c>
      <c r="K54" s="8" t="s">
        <v>1050</v>
      </c>
      <c r="L54" s="108">
        <v>36</v>
      </c>
      <c r="M54" s="8" t="str">
        <f>VLOOKUP(L54,' (참고) 예산별 범례'!$A:$C,3,0)</f>
        <v>안전문화 및 교육·훈련·홍보</v>
      </c>
      <c r="N54" s="8" t="s">
        <v>1072</v>
      </c>
      <c r="O54" s="8">
        <v>5</v>
      </c>
      <c r="P54" s="8" t="s">
        <v>344</v>
      </c>
      <c r="Q54" s="9"/>
      <c r="R54" s="9"/>
      <c r="S54" s="8" t="s">
        <v>427</v>
      </c>
      <c r="T54" s="6">
        <v>6000000</v>
      </c>
      <c r="U54" s="6"/>
      <c r="V54" s="6">
        <f t="shared" si="15"/>
        <v>6000000</v>
      </c>
      <c r="W54" s="37">
        <v>3910000</v>
      </c>
      <c r="X54" s="100">
        <f t="shared" si="4"/>
        <v>0.65166666666666662</v>
      </c>
      <c r="Y54" s="1"/>
      <c r="AB54" s="65" t="s">
        <v>1112</v>
      </c>
    </row>
    <row r="55" spans="2:32" ht="99.95" customHeight="1">
      <c r="B55" s="8">
        <f t="shared" si="13"/>
        <v>3</v>
      </c>
      <c r="C55" s="8" t="str">
        <f>C54</f>
        <v>경영기획처</v>
      </c>
      <c r="D55" s="8" t="str">
        <f>D54</f>
        <v>행정·운영활동</v>
      </c>
      <c r="E55" s="8" t="str">
        <f>E54</f>
        <v>함께 성장하는 조직문화혁신</v>
      </c>
      <c r="F55" s="8" t="str">
        <f>F54</f>
        <v>교육 활성화</v>
      </c>
      <c r="G55" s="8" t="s">
        <v>380</v>
      </c>
      <c r="H55" s="8" t="str">
        <f t="shared" si="16"/>
        <v>일반운영비</v>
      </c>
      <c r="I55" s="8" t="s">
        <v>399</v>
      </c>
      <c r="J55" s="13" t="s">
        <v>461</v>
      </c>
      <c r="K55" s="8" t="s">
        <v>1050</v>
      </c>
      <c r="L55" s="108">
        <v>36</v>
      </c>
      <c r="M55" s="8" t="str">
        <f>VLOOKUP(L55,' (참고) 예산별 범례'!$A:$C,3,0)</f>
        <v>안전문화 및 교육·훈련·홍보</v>
      </c>
      <c r="N55" s="8" t="s">
        <v>1072</v>
      </c>
      <c r="O55" s="8">
        <v>5</v>
      </c>
      <c r="P55" s="8" t="s">
        <v>344</v>
      </c>
      <c r="Q55" s="9"/>
      <c r="R55" s="9"/>
      <c r="S55" s="8" t="s">
        <v>428</v>
      </c>
      <c r="T55" s="6">
        <v>1980000</v>
      </c>
      <c r="U55" s="6"/>
      <c r="V55" s="6">
        <f t="shared" si="15"/>
        <v>1980000</v>
      </c>
      <c r="W55" s="37">
        <v>570900</v>
      </c>
      <c r="X55" s="100">
        <f t="shared" si="4"/>
        <v>0.28833333333333333</v>
      </c>
      <c r="Y55" s="1"/>
    </row>
    <row r="56" spans="2:32" ht="99.95" customHeight="1">
      <c r="B56" s="8">
        <f t="shared" si="13"/>
        <v>4</v>
      </c>
      <c r="C56" s="8" t="str">
        <f t="shared" ref="C56:I61" si="17">C55</f>
        <v>경영기획처</v>
      </c>
      <c r="D56" s="8" t="str">
        <f t="shared" si="17"/>
        <v>행정·운영활동</v>
      </c>
      <c r="E56" s="8" t="str">
        <f t="shared" si="17"/>
        <v>함께 성장하는 조직문화혁신</v>
      </c>
      <c r="F56" s="8" t="s">
        <v>400</v>
      </c>
      <c r="G56" s="8" t="s">
        <v>401</v>
      </c>
      <c r="H56" s="8" t="str">
        <f t="shared" si="16"/>
        <v>일반운영비</v>
      </c>
      <c r="I56" s="8" t="s">
        <v>402</v>
      </c>
      <c r="J56" s="13" t="s">
        <v>39</v>
      </c>
      <c r="K56" s="8" t="s">
        <v>1050</v>
      </c>
      <c r="L56" s="108">
        <v>38</v>
      </c>
      <c r="M56" s="8" t="str">
        <f>VLOOKUP(L56,' (참고) 예산별 범례'!$A:$C,3,0)</f>
        <v>재난 구호 및 복구</v>
      </c>
      <c r="N56" s="8" t="s">
        <v>1072</v>
      </c>
      <c r="O56" s="8">
        <v>9</v>
      </c>
      <c r="P56" s="9"/>
      <c r="Q56" s="9"/>
      <c r="R56" s="8" t="s">
        <v>344</v>
      </c>
      <c r="S56" s="9" t="s">
        <v>426</v>
      </c>
      <c r="T56" s="6">
        <v>1500000</v>
      </c>
      <c r="U56" s="6"/>
      <c r="V56" s="6">
        <f t="shared" si="15"/>
        <v>1500000</v>
      </c>
      <c r="W56" s="37">
        <v>635540</v>
      </c>
      <c r="X56" s="100">
        <f t="shared" si="4"/>
        <v>0.42369333333333331</v>
      </c>
      <c r="Y56" s="1"/>
      <c r="AF56" s="65" t="s">
        <v>1119</v>
      </c>
    </row>
    <row r="57" spans="2:32" ht="99.95" customHeight="1">
      <c r="B57" s="8">
        <f t="shared" si="13"/>
        <v>5</v>
      </c>
      <c r="C57" s="8" t="str">
        <f t="shared" si="17"/>
        <v>경영기획처</v>
      </c>
      <c r="D57" s="8" t="str">
        <f t="shared" si="17"/>
        <v>행정·운영활동</v>
      </c>
      <c r="E57" s="8" t="str">
        <f t="shared" si="17"/>
        <v>함께 성장하는 조직문화혁신</v>
      </c>
      <c r="F57" s="8" t="str">
        <f>F56</f>
        <v>관용차량 운영 관리</v>
      </c>
      <c r="G57" s="8" t="str">
        <f>G56</f>
        <v>201-21</v>
      </c>
      <c r="H57" s="8" t="str">
        <f t="shared" si="16"/>
        <v>일반운영비</v>
      </c>
      <c r="I57" s="8" t="str">
        <f>I56</f>
        <v>공공요금및제세</v>
      </c>
      <c r="J57" s="13" t="s">
        <v>40</v>
      </c>
      <c r="K57" s="90" t="s">
        <v>1050</v>
      </c>
      <c r="L57" s="109" t="s">
        <v>1077</v>
      </c>
      <c r="M57" s="8" t="str">
        <f>VLOOKUP(--L57,' (참고) 예산별 범례'!$A:$C,3,FALSE)</f>
        <v>교부세 및 기타</v>
      </c>
      <c r="N57" s="8" t="s">
        <v>1072</v>
      </c>
      <c r="O57" s="106" t="s">
        <v>1074</v>
      </c>
      <c r="P57" s="9"/>
      <c r="Q57" s="9"/>
      <c r="R57" s="8" t="s">
        <v>344</v>
      </c>
      <c r="S57" s="9" t="s">
        <v>428</v>
      </c>
      <c r="T57" s="6">
        <v>140000</v>
      </c>
      <c r="U57" s="6"/>
      <c r="V57" s="6">
        <f t="shared" si="15"/>
        <v>140000</v>
      </c>
      <c r="W57" s="37">
        <v>124040</v>
      </c>
      <c r="X57" s="100">
        <f t="shared" si="4"/>
        <v>0.88600000000000001</v>
      </c>
      <c r="Y57" s="1"/>
    </row>
    <row r="58" spans="2:32" ht="99.95" customHeight="1">
      <c r="B58" s="8">
        <f t="shared" si="13"/>
        <v>6</v>
      </c>
      <c r="C58" s="8" t="str">
        <f t="shared" si="17"/>
        <v>경영기획처</v>
      </c>
      <c r="D58" s="8" t="str">
        <f t="shared" si="17"/>
        <v>행정·운영활동</v>
      </c>
      <c r="E58" s="8" t="str">
        <f t="shared" si="17"/>
        <v>함께 성장하는 조직문화혁신</v>
      </c>
      <c r="F58" s="8" t="str">
        <f>F57</f>
        <v>관용차량 운영 관리</v>
      </c>
      <c r="G58" s="8" t="s">
        <v>403</v>
      </c>
      <c r="H58" s="8" t="str">
        <f t="shared" si="16"/>
        <v>일반운영비</v>
      </c>
      <c r="I58" s="8" t="s">
        <v>404</v>
      </c>
      <c r="J58" s="13" t="s">
        <v>41</v>
      </c>
      <c r="K58" s="8" t="s">
        <v>1049</v>
      </c>
      <c r="L58" s="108">
        <v>13</v>
      </c>
      <c r="M58" s="8" t="str">
        <f>VLOOKUP(L58,' (참고) 예산별 범례'!$A:$C,3,0)</f>
        <v>도로교통 재난·사고</v>
      </c>
      <c r="N58" s="8" t="s">
        <v>1072</v>
      </c>
      <c r="O58" s="9" t="s">
        <v>1084</v>
      </c>
      <c r="P58" s="9"/>
      <c r="Q58" s="9"/>
      <c r="R58" s="8" t="s">
        <v>344</v>
      </c>
      <c r="S58" s="9" t="s">
        <v>442</v>
      </c>
      <c r="T58" s="6">
        <v>2000000</v>
      </c>
      <c r="U58" s="6"/>
      <c r="V58" s="6">
        <f t="shared" si="15"/>
        <v>2000000</v>
      </c>
      <c r="W58" s="37">
        <v>202740</v>
      </c>
      <c r="X58" s="100">
        <f t="shared" si="4"/>
        <v>0.10137</v>
      </c>
      <c r="Y58" s="1"/>
    </row>
    <row r="59" spans="2:32" ht="99.95" customHeight="1">
      <c r="B59" s="8">
        <f t="shared" si="13"/>
        <v>7</v>
      </c>
      <c r="C59" s="8" t="str">
        <f t="shared" si="17"/>
        <v>경영기획처</v>
      </c>
      <c r="D59" s="8" t="str">
        <f t="shared" si="17"/>
        <v>행정·운영활동</v>
      </c>
      <c r="E59" s="8" t="str">
        <f t="shared" si="17"/>
        <v>함께 성장하는 조직문화혁신</v>
      </c>
      <c r="F59" s="9" t="s">
        <v>42</v>
      </c>
      <c r="G59" s="9" t="s">
        <v>393</v>
      </c>
      <c r="H59" s="9" t="s">
        <v>394</v>
      </c>
      <c r="I59" s="9" t="s">
        <v>394</v>
      </c>
      <c r="J59" s="13" t="s">
        <v>43</v>
      </c>
      <c r="K59" s="91" t="s">
        <v>1050</v>
      </c>
      <c r="L59" s="109" t="s">
        <v>1076</v>
      </c>
      <c r="M59" s="8" t="str">
        <f>VLOOKUP(--L59,' (참고) 예산별 범례'!$A:$C,3,FALSE)</f>
        <v>안전문화 및 교육·훈련·홍보</v>
      </c>
      <c r="N59" s="8" t="s">
        <v>1072</v>
      </c>
      <c r="O59" s="106" t="s">
        <v>1074</v>
      </c>
      <c r="P59" s="8" t="s">
        <v>344</v>
      </c>
      <c r="Q59" s="9"/>
      <c r="R59" s="9"/>
      <c r="S59" s="8" t="s">
        <v>427</v>
      </c>
      <c r="T59" s="6">
        <v>1500000</v>
      </c>
      <c r="U59" s="6"/>
      <c r="V59" s="6">
        <f t="shared" si="15"/>
        <v>1500000</v>
      </c>
      <c r="W59" s="37">
        <v>2000000</v>
      </c>
      <c r="X59" s="100">
        <f t="shared" si="4"/>
        <v>1.3333333333333333</v>
      </c>
      <c r="Y59" s="1"/>
    </row>
    <row r="60" spans="2:32" ht="99.95" customHeight="1">
      <c r="B60" s="8">
        <f t="shared" si="13"/>
        <v>8</v>
      </c>
      <c r="C60" s="8" t="str">
        <f t="shared" si="17"/>
        <v>경영기획처</v>
      </c>
      <c r="D60" s="8" t="str">
        <f t="shared" si="17"/>
        <v>행정·운영활동</v>
      </c>
      <c r="E60" s="8" t="str">
        <f t="shared" si="17"/>
        <v>함께 성장하는 조직문화혁신</v>
      </c>
      <c r="F60" s="9" t="str">
        <f t="shared" si="17"/>
        <v>효율적 인적자원 관리</v>
      </c>
      <c r="G60" s="9" t="str">
        <f t="shared" si="17"/>
        <v>303-01</v>
      </c>
      <c r="H60" s="9" t="str">
        <f t="shared" si="17"/>
        <v>포상금</v>
      </c>
      <c r="I60" s="8" t="str">
        <f t="shared" si="17"/>
        <v>포상금</v>
      </c>
      <c r="J60" s="13" t="s">
        <v>44</v>
      </c>
      <c r="K60" s="91" t="s">
        <v>1050</v>
      </c>
      <c r="L60" s="109" t="s">
        <v>1076</v>
      </c>
      <c r="M60" s="8" t="str">
        <f>VLOOKUP(--L60,' (참고) 예산별 범례'!$A:$C,3,FALSE)</f>
        <v>안전문화 및 교육·훈련·홍보</v>
      </c>
      <c r="N60" s="8" t="s">
        <v>1072</v>
      </c>
      <c r="O60" s="106" t="s">
        <v>1074</v>
      </c>
      <c r="P60" s="8" t="s">
        <v>344</v>
      </c>
      <c r="Q60" s="9"/>
      <c r="R60" s="9"/>
      <c r="S60" s="8" t="s">
        <v>427</v>
      </c>
      <c r="T60" s="6">
        <v>500000</v>
      </c>
      <c r="U60" s="6"/>
      <c r="V60" s="6">
        <f t="shared" si="15"/>
        <v>500000</v>
      </c>
      <c r="W60" s="37">
        <v>0</v>
      </c>
      <c r="X60" s="100">
        <f t="shared" si="4"/>
        <v>0</v>
      </c>
      <c r="Y60" s="1"/>
    </row>
    <row r="61" spans="2:32" ht="99.95" customHeight="1">
      <c r="B61" s="8">
        <f t="shared" si="13"/>
        <v>9</v>
      </c>
      <c r="C61" s="8" t="str">
        <f t="shared" si="17"/>
        <v>경영기획처</v>
      </c>
      <c r="D61" s="8" t="str">
        <f t="shared" si="17"/>
        <v>행정·운영활동</v>
      </c>
      <c r="E61" s="8" t="str">
        <f t="shared" si="17"/>
        <v>함께 성장하는 조직문화혁신</v>
      </c>
      <c r="F61" s="8" t="str">
        <f t="shared" si="17"/>
        <v>효율적 인적자원 관리</v>
      </c>
      <c r="G61" s="8" t="str">
        <f t="shared" si="17"/>
        <v>303-01</v>
      </c>
      <c r="H61" s="8" t="str">
        <f t="shared" si="17"/>
        <v>포상금</v>
      </c>
      <c r="I61" s="8" t="str">
        <f t="shared" si="17"/>
        <v>포상금</v>
      </c>
      <c r="J61" s="13" t="s">
        <v>45</v>
      </c>
      <c r="K61" s="91" t="s">
        <v>1050</v>
      </c>
      <c r="L61" s="109" t="s">
        <v>1076</v>
      </c>
      <c r="M61" s="8" t="str">
        <f>VLOOKUP(--L61,' (참고) 예산별 범례'!$A:$C,3,FALSE)</f>
        <v>안전문화 및 교육·훈련·홍보</v>
      </c>
      <c r="N61" s="8" t="s">
        <v>1072</v>
      </c>
      <c r="O61" s="106" t="s">
        <v>1074</v>
      </c>
      <c r="P61" s="8" t="s">
        <v>344</v>
      </c>
      <c r="Q61" s="9"/>
      <c r="R61" s="9"/>
      <c r="S61" s="8" t="s">
        <v>427</v>
      </c>
      <c r="T61" s="6">
        <v>2000000</v>
      </c>
      <c r="U61" s="6"/>
      <c r="V61" s="6">
        <f t="shared" si="15"/>
        <v>2000000</v>
      </c>
      <c r="W61" s="37">
        <v>2000000</v>
      </c>
      <c r="X61" s="100">
        <f t="shared" si="4"/>
        <v>1</v>
      </c>
      <c r="Y61" s="1"/>
    </row>
    <row r="62" spans="2:32" ht="99.95" customHeight="1">
      <c r="B62" s="8">
        <f t="shared" si="13"/>
        <v>10</v>
      </c>
      <c r="C62" s="8" t="str">
        <f>C61</f>
        <v>경영기획처</v>
      </c>
      <c r="D62" s="8" t="str">
        <f>D61</f>
        <v>행정·운영활동</v>
      </c>
      <c r="E62" s="8" t="s">
        <v>388</v>
      </c>
      <c r="F62" s="8" t="s">
        <v>405</v>
      </c>
      <c r="G62" s="8" t="s">
        <v>380</v>
      </c>
      <c r="H62" s="8" t="s">
        <v>375</v>
      </c>
      <c r="I62" s="8" t="s">
        <v>399</v>
      </c>
      <c r="J62" s="13" t="s">
        <v>46</v>
      </c>
      <c r="K62" s="91" t="s">
        <v>1050</v>
      </c>
      <c r="L62" s="109" t="s">
        <v>1077</v>
      </c>
      <c r="M62" s="8" t="str">
        <f>VLOOKUP(--L62,' (참고) 예산별 범례'!$A:$C,3,FALSE)</f>
        <v>교부세 및 기타</v>
      </c>
      <c r="N62" s="8" t="s">
        <v>1072</v>
      </c>
      <c r="O62" s="106" t="s">
        <v>1074</v>
      </c>
      <c r="P62" s="8" t="s">
        <v>344</v>
      </c>
      <c r="Q62" s="9"/>
      <c r="R62" s="9"/>
      <c r="S62" s="8" t="s">
        <v>428</v>
      </c>
      <c r="T62" s="6">
        <v>4200000</v>
      </c>
      <c r="U62" s="6"/>
      <c r="V62" s="6">
        <f t="shared" si="15"/>
        <v>4200000</v>
      </c>
      <c r="W62" s="37">
        <v>3150000</v>
      </c>
      <c r="X62" s="100">
        <f t="shared" si="4"/>
        <v>0.75</v>
      </c>
      <c r="Y62" s="1"/>
    </row>
    <row r="63" spans="2:32" ht="99.95" customHeight="1">
      <c r="B63" s="8">
        <f t="shared" si="13"/>
        <v>11</v>
      </c>
      <c r="C63" s="8" t="str">
        <f t="shared" ref="C63:G64" si="18">C62</f>
        <v>경영기획처</v>
      </c>
      <c r="D63" s="8" t="str">
        <f t="shared" si="18"/>
        <v>행정·운영활동</v>
      </c>
      <c r="E63" s="8" t="str">
        <f t="shared" si="18"/>
        <v>공통경비</v>
      </c>
      <c r="F63" s="8" t="str">
        <f t="shared" si="18"/>
        <v>공통경비(경영기획)</v>
      </c>
      <c r="G63" s="8" t="str">
        <f t="shared" si="18"/>
        <v>201-13</v>
      </c>
      <c r="H63" s="8" t="str">
        <f>H62</f>
        <v>일반운영비</v>
      </c>
      <c r="I63" s="8" t="str">
        <f>I62</f>
        <v>임차료</v>
      </c>
      <c r="J63" s="13" t="s">
        <v>463</v>
      </c>
      <c r="K63" s="91" t="s">
        <v>1050</v>
      </c>
      <c r="L63" s="109" t="s">
        <v>1077</v>
      </c>
      <c r="M63" s="8" t="str">
        <f>VLOOKUP(--L63,' (참고) 예산별 범례'!$A:$C,3,FALSE)</f>
        <v>교부세 및 기타</v>
      </c>
      <c r="N63" s="8" t="s">
        <v>1072</v>
      </c>
      <c r="O63" s="106" t="s">
        <v>1074</v>
      </c>
      <c r="P63" s="8" t="s">
        <v>344</v>
      </c>
      <c r="Q63" s="9"/>
      <c r="R63" s="9"/>
      <c r="S63" s="8" t="s">
        <v>428</v>
      </c>
      <c r="T63" s="6">
        <v>1540000</v>
      </c>
      <c r="U63" s="6"/>
      <c r="V63" s="6">
        <f t="shared" si="15"/>
        <v>1540000</v>
      </c>
      <c r="W63" s="37">
        <v>1387870</v>
      </c>
      <c r="X63" s="100">
        <f t="shared" si="4"/>
        <v>0.90121428571428575</v>
      </c>
      <c r="Y63" s="1"/>
    </row>
    <row r="64" spans="2:32" ht="99.95" customHeight="1">
      <c r="B64" s="8">
        <f t="shared" si="13"/>
        <v>12</v>
      </c>
      <c r="C64" s="8" t="str">
        <f t="shared" si="18"/>
        <v>경영기획처</v>
      </c>
      <c r="D64" s="8" t="str">
        <f t="shared" si="18"/>
        <v>행정·운영활동</v>
      </c>
      <c r="E64" s="8" t="str">
        <f t="shared" si="18"/>
        <v>공통경비</v>
      </c>
      <c r="F64" s="8" t="str">
        <f t="shared" si="18"/>
        <v>공통경비(경영기획)</v>
      </c>
      <c r="G64" s="8" t="str">
        <f t="shared" si="18"/>
        <v>201-13</v>
      </c>
      <c r="H64" s="8" t="str">
        <f>H63</f>
        <v>일반운영비</v>
      </c>
      <c r="I64" s="8" t="str">
        <f>I63</f>
        <v>임차료</v>
      </c>
      <c r="J64" s="13" t="s">
        <v>47</v>
      </c>
      <c r="K64" s="91" t="s">
        <v>1050</v>
      </c>
      <c r="L64" s="109" t="s">
        <v>1077</v>
      </c>
      <c r="M64" s="8" t="str">
        <f>VLOOKUP(--L64,' (참고) 예산별 범례'!$A:$C,3,FALSE)</f>
        <v>교부세 및 기타</v>
      </c>
      <c r="N64" s="8" t="s">
        <v>1072</v>
      </c>
      <c r="O64" s="106" t="s">
        <v>1074</v>
      </c>
      <c r="P64" s="8" t="s">
        <v>344</v>
      </c>
      <c r="Q64" s="9"/>
      <c r="R64" s="9"/>
      <c r="S64" s="8" t="s">
        <v>428</v>
      </c>
      <c r="T64" s="6">
        <v>10800000</v>
      </c>
      <c r="U64" s="6"/>
      <c r="V64" s="6">
        <f t="shared" si="15"/>
        <v>10800000</v>
      </c>
      <c r="W64" s="37">
        <v>7290000</v>
      </c>
      <c r="X64" s="100">
        <f t="shared" si="4"/>
        <v>0.67500000000000004</v>
      </c>
      <c r="Y64" s="1"/>
    </row>
    <row r="65" spans="2:58" ht="99.95" customHeight="1">
      <c r="B65" s="8">
        <f t="shared" si="13"/>
        <v>13</v>
      </c>
      <c r="C65" s="8" t="str">
        <f>C64</f>
        <v>경영기획처</v>
      </c>
      <c r="D65" s="8" t="str">
        <f>D64</f>
        <v>행정·운영활동</v>
      </c>
      <c r="E65" s="8" t="str">
        <f>E64</f>
        <v>공통경비</v>
      </c>
      <c r="F65" s="8" t="str">
        <f>F64</f>
        <v>공통경비(경영기획)</v>
      </c>
      <c r="G65" s="8" t="s">
        <v>401</v>
      </c>
      <c r="H65" s="8" t="str">
        <f>H64</f>
        <v>일반운영비</v>
      </c>
      <c r="I65" s="8" t="s">
        <v>402</v>
      </c>
      <c r="J65" s="13" t="s">
        <v>48</v>
      </c>
      <c r="K65" s="8" t="s">
        <v>1050</v>
      </c>
      <c r="L65" s="108">
        <v>38</v>
      </c>
      <c r="M65" s="8" t="str">
        <f>VLOOKUP(L65,' (참고) 예산별 범례'!$A:$C,3,0)</f>
        <v>재난 구호 및 복구</v>
      </c>
      <c r="N65" s="8" t="s">
        <v>1072</v>
      </c>
      <c r="O65" s="8">
        <v>9</v>
      </c>
      <c r="P65" s="8" t="s">
        <v>344</v>
      </c>
      <c r="Q65" s="9"/>
      <c r="R65" s="9"/>
      <c r="S65" s="8" t="s">
        <v>426</v>
      </c>
      <c r="T65" s="6">
        <v>26736000</v>
      </c>
      <c r="U65" s="6"/>
      <c r="V65" s="6">
        <f t="shared" si="15"/>
        <v>26736000</v>
      </c>
      <c r="W65" s="37">
        <v>19175800</v>
      </c>
      <c r="X65" s="100">
        <f t="shared" si="4"/>
        <v>0.71722770795930579</v>
      </c>
      <c r="Y65" s="1"/>
      <c r="AF65" s="65" t="s">
        <v>1119</v>
      </c>
    </row>
    <row r="66" spans="2:58" ht="99.95" customHeight="1">
      <c r="B66" s="8">
        <f>ROW()-71</f>
        <v>-5</v>
      </c>
      <c r="C66" s="8" t="s">
        <v>347</v>
      </c>
      <c r="D66" s="9" t="s">
        <v>49</v>
      </c>
      <c r="E66" s="9" t="s">
        <v>50</v>
      </c>
      <c r="F66" s="9" t="s">
        <v>51</v>
      </c>
      <c r="G66" s="9" t="s">
        <v>383</v>
      </c>
      <c r="H66" s="9" t="s">
        <v>375</v>
      </c>
      <c r="I66" s="8" t="s">
        <v>384</v>
      </c>
      <c r="J66" s="13" t="s">
        <v>52</v>
      </c>
      <c r="K66" s="8" t="s">
        <v>1049</v>
      </c>
      <c r="L66" s="108">
        <v>29</v>
      </c>
      <c r="M66" s="8" t="str">
        <f>VLOOKUP(L66,' (참고) 예산별 범례'!$A:$C,3,0)</f>
        <v>사업장 산재</v>
      </c>
      <c r="N66" s="8" t="s">
        <v>1072</v>
      </c>
      <c r="O66" s="8">
        <v>4</v>
      </c>
      <c r="P66" s="8" t="s">
        <v>344</v>
      </c>
      <c r="Q66" s="9"/>
      <c r="R66" s="9"/>
      <c r="S66" s="46" t="s">
        <v>427</v>
      </c>
      <c r="T66" s="6">
        <v>750000</v>
      </c>
      <c r="U66" s="6"/>
      <c r="V66" s="6">
        <f>T66+U66</f>
        <v>750000</v>
      </c>
      <c r="W66" s="37" t="s">
        <v>1106</v>
      </c>
      <c r="X66" s="100">
        <f t="shared" si="4"/>
        <v>0.88706666666666667</v>
      </c>
      <c r="Y66" s="1"/>
    </row>
    <row r="67" spans="2:58" ht="99.95" customHeight="1">
      <c r="B67" s="8">
        <f t="shared" ref="B67:B130" si="19">ROW()-71</f>
        <v>-4</v>
      </c>
      <c r="C67" s="8" t="str">
        <f t="shared" ref="C67:I82" si="20">C66</f>
        <v>시설관리처</v>
      </c>
      <c r="D67" s="9" t="str">
        <f t="shared" si="20"/>
        <v>주차 및 특별교통수단 대행사업</v>
      </c>
      <c r="E67" s="9" t="str">
        <f t="shared" si="20"/>
        <v>수요자 중심의 부설주차시설 운영</v>
      </c>
      <c r="F67" s="9" t="str">
        <f t="shared" si="20"/>
        <v>부설주차장 운영</v>
      </c>
      <c r="G67" s="9" t="s">
        <v>406</v>
      </c>
      <c r="H67" s="9" t="s">
        <v>407</v>
      </c>
      <c r="I67" s="8" t="s">
        <v>408</v>
      </c>
      <c r="J67" s="13" t="s">
        <v>53</v>
      </c>
      <c r="K67" s="8" t="s">
        <v>1049</v>
      </c>
      <c r="L67" s="109" t="s">
        <v>1078</v>
      </c>
      <c r="M67" s="8" t="str">
        <f>VLOOKUP(--L67,' (참고) 예산별 범례'!$A:$C,3,FALSE)</f>
        <v>시설물 재난·사고</v>
      </c>
      <c r="N67" s="8" t="s">
        <v>1072</v>
      </c>
      <c r="O67" s="106" t="s">
        <v>1084</v>
      </c>
      <c r="P67" s="9"/>
      <c r="Q67" s="8" t="s">
        <v>344</v>
      </c>
      <c r="R67" s="9"/>
      <c r="S67" s="8" t="s">
        <v>442</v>
      </c>
      <c r="T67" s="6">
        <v>1890000</v>
      </c>
      <c r="U67" s="6"/>
      <c r="V67" s="6">
        <f t="shared" ref="V67:V130" si="21">T67+U67</f>
        <v>1890000</v>
      </c>
      <c r="W67" s="37">
        <v>231000</v>
      </c>
      <c r="X67" s="100">
        <f t="shared" si="4"/>
        <v>0.12222222222222222</v>
      </c>
      <c r="Y67" s="1"/>
    </row>
    <row r="68" spans="2:58" ht="99.95" customHeight="1">
      <c r="B68" s="8">
        <f t="shared" si="19"/>
        <v>-3</v>
      </c>
      <c r="C68" s="8" t="str">
        <f t="shared" si="20"/>
        <v>시설관리처</v>
      </c>
      <c r="D68" s="8" t="str">
        <f t="shared" si="20"/>
        <v>주차 및 특별교통수단 대행사업</v>
      </c>
      <c r="E68" s="8" t="str">
        <f t="shared" si="20"/>
        <v>수요자 중심의 부설주차시설 운영</v>
      </c>
      <c r="F68" s="8" t="str">
        <f t="shared" si="20"/>
        <v>부설주차장 운영</v>
      </c>
      <c r="G68" s="8" t="s">
        <v>409</v>
      </c>
      <c r="H68" s="8" t="s">
        <v>410</v>
      </c>
      <c r="I68" s="8" t="s">
        <v>410</v>
      </c>
      <c r="J68" s="13" t="s">
        <v>54</v>
      </c>
      <c r="K68" s="8" t="s">
        <v>1050</v>
      </c>
      <c r="L68" s="108">
        <v>38</v>
      </c>
      <c r="M68" s="8" t="str">
        <f>VLOOKUP(L68,' (참고) 예산별 범례'!$A:$C,3,0)</f>
        <v>재난 구호 및 복구</v>
      </c>
      <c r="N68" s="8" t="s">
        <v>1072</v>
      </c>
      <c r="O68" s="8">
        <v>9</v>
      </c>
      <c r="P68" s="8" t="s">
        <v>344</v>
      </c>
      <c r="Q68" s="9"/>
      <c r="R68" s="9"/>
      <c r="S68" s="8" t="s">
        <v>426</v>
      </c>
      <c r="T68" s="6">
        <v>1000000</v>
      </c>
      <c r="U68" s="6"/>
      <c r="V68" s="6">
        <f t="shared" si="21"/>
        <v>1000000</v>
      </c>
      <c r="W68" s="37">
        <v>300000</v>
      </c>
      <c r="X68" s="100">
        <f t="shared" si="4"/>
        <v>0.3</v>
      </c>
      <c r="Y68" s="1"/>
      <c r="AF68" s="65" t="s">
        <v>1119</v>
      </c>
    </row>
    <row r="69" spans="2:58" ht="99.95" customHeight="1">
      <c r="B69" s="8">
        <f t="shared" si="19"/>
        <v>-2</v>
      </c>
      <c r="C69" s="8" t="str">
        <f t="shared" si="20"/>
        <v>시설관리처</v>
      </c>
      <c r="D69" s="9" t="s">
        <v>55</v>
      </c>
      <c r="E69" s="9" t="s">
        <v>56</v>
      </c>
      <c r="F69" s="9" t="s">
        <v>57</v>
      </c>
      <c r="G69" s="9" t="s">
        <v>401</v>
      </c>
      <c r="H69" s="9" t="s">
        <v>375</v>
      </c>
      <c r="I69" s="9" t="s">
        <v>402</v>
      </c>
      <c r="J69" s="13" t="s">
        <v>58</v>
      </c>
      <c r="K69" s="8" t="s">
        <v>1050</v>
      </c>
      <c r="L69" s="108">
        <v>38</v>
      </c>
      <c r="M69" s="8" t="str">
        <f>VLOOKUP(L69,' (참고) 예산별 범례'!$A:$C,3,0)</f>
        <v>재난 구호 및 복구</v>
      </c>
      <c r="N69" s="8" t="s">
        <v>1072</v>
      </c>
      <c r="O69" s="8">
        <v>9</v>
      </c>
      <c r="P69" s="9"/>
      <c r="Q69" s="9"/>
      <c r="R69" s="8" t="s">
        <v>344</v>
      </c>
      <c r="S69" s="8" t="s">
        <v>426</v>
      </c>
      <c r="T69" s="6">
        <v>1000000</v>
      </c>
      <c r="U69" s="6"/>
      <c r="V69" s="6">
        <f t="shared" si="21"/>
        <v>1000000</v>
      </c>
      <c r="W69" s="37">
        <v>942710</v>
      </c>
      <c r="X69" s="100">
        <f t="shared" si="4"/>
        <v>0.94271000000000005</v>
      </c>
      <c r="Y69" s="1"/>
      <c r="AF69" s="65" t="s">
        <v>1119</v>
      </c>
    </row>
    <row r="70" spans="2:58" ht="99.95" customHeight="1">
      <c r="B70" s="8">
        <f t="shared" si="19"/>
        <v>-1</v>
      </c>
      <c r="C70" s="8" t="str">
        <f t="shared" si="20"/>
        <v>시설관리처</v>
      </c>
      <c r="D70" s="8" t="str">
        <f t="shared" si="20"/>
        <v>종량제봉투판매 대행사업</v>
      </c>
      <c r="E70" s="9" t="str">
        <f t="shared" si="20"/>
        <v>ESG실현을 위한 적기 상품제공</v>
      </c>
      <c r="F70" s="9" t="str">
        <f t="shared" si="20"/>
        <v>종량제봉투 제작 및 판매사업</v>
      </c>
      <c r="G70" s="9" t="str">
        <f t="shared" si="20"/>
        <v>201-21</v>
      </c>
      <c r="H70" s="9" t="str">
        <f>H69</f>
        <v>일반운영비</v>
      </c>
      <c r="I70" s="9" t="str">
        <f>I69</f>
        <v>공공요금및제세</v>
      </c>
      <c r="J70" s="13" t="s">
        <v>59</v>
      </c>
      <c r="K70" s="90" t="s">
        <v>1050</v>
      </c>
      <c r="L70" s="109" t="s">
        <v>1077</v>
      </c>
      <c r="M70" s="8" t="str">
        <f>VLOOKUP(--L70,' (참고) 예산별 범례'!$A:$C,3,FALSE)</f>
        <v>교부세 및 기타</v>
      </c>
      <c r="N70" s="8" t="s">
        <v>1072</v>
      </c>
      <c r="O70" s="106" t="s">
        <v>1074</v>
      </c>
      <c r="P70" s="9"/>
      <c r="Q70" s="9"/>
      <c r="R70" s="8" t="s">
        <v>344</v>
      </c>
      <c r="S70" s="8" t="s">
        <v>428</v>
      </c>
      <c r="T70" s="6">
        <v>140000</v>
      </c>
      <c r="U70" s="6"/>
      <c r="V70" s="6">
        <f t="shared" si="21"/>
        <v>140000</v>
      </c>
      <c r="W70" s="37">
        <v>27190</v>
      </c>
      <c r="X70" s="100">
        <f t="shared" ref="X70:X133" si="22">W70/V70</f>
        <v>0.1942142857142857</v>
      </c>
      <c r="Y70" s="1"/>
    </row>
    <row r="71" spans="2:58" ht="99.95" customHeight="1">
      <c r="B71" s="8">
        <f t="shared" si="19"/>
        <v>0</v>
      </c>
      <c r="C71" s="8" t="str">
        <f t="shared" si="20"/>
        <v>시설관리처</v>
      </c>
      <c r="D71" s="8" t="str">
        <f t="shared" si="20"/>
        <v>종량제봉투판매 대행사업</v>
      </c>
      <c r="E71" s="8" t="str">
        <f t="shared" si="20"/>
        <v>ESG실현을 위한 적기 상품제공</v>
      </c>
      <c r="F71" s="8" t="str">
        <f t="shared" si="20"/>
        <v>종량제봉투 제작 및 판매사업</v>
      </c>
      <c r="G71" s="8" t="str">
        <f t="shared" si="20"/>
        <v>201-21</v>
      </c>
      <c r="H71" s="8" t="str">
        <f>H70</f>
        <v>일반운영비</v>
      </c>
      <c r="I71" s="8" t="str">
        <f>I70</f>
        <v>공공요금및제세</v>
      </c>
      <c r="J71" s="13" t="s">
        <v>60</v>
      </c>
      <c r="K71" s="91" t="s">
        <v>1050</v>
      </c>
      <c r="L71" s="109" t="s">
        <v>1077</v>
      </c>
      <c r="M71" s="8" t="str">
        <f>VLOOKUP(--L71,' (참고) 예산별 범례'!$A:$C,3,FALSE)</f>
        <v>교부세 및 기타</v>
      </c>
      <c r="N71" s="8" t="s">
        <v>1072</v>
      </c>
      <c r="O71" s="106" t="s">
        <v>1074</v>
      </c>
      <c r="P71" s="9"/>
      <c r="Q71" s="9"/>
      <c r="R71" s="8" t="s">
        <v>344</v>
      </c>
      <c r="S71" s="8" t="s">
        <v>427</v>
      </c>
      <c r="T71" s="6">
        <v>60000</v>
      </c>
      <c r="U71" s="6"/>
      <c r="V71" s="6">
        <f t="shared" si="21"/>
        <v>60000</v>
      </c>
      <c r="W71" s="37">
        <v>0</v>
      </c>
      <c r="X71" s="100">
        <f t="shared" si="22"/>
        <v>0</v>
      </c>
      <c r="Y71" s="1"/>
    </row>
    <row r="72" spans="2:58" ht="99.95" customHeight="1">
      <c r="B72" s="8">
        <f t="shared" si="19"/>
        <v>1</v>
      </c>
      <c r="C72" s="8" t="str">
        <f t="shared" si="20"/>
        <v>시설관리처</v>
      </c>
      <c r="D72" s="8" t="str">
        <f>D71</f>
        <v>종량제봉투판매 대행사업</v>
      </c>
      <c r="E72" s="8" t="str">
        <f>E71</f>
        <v>ESG실현을 위한 적기 상품제공</v>
      </c>
      <c r="F72" s="8" t="str">
        <f>F71</f>
        <v>종량제봉투 제작 및 판매사업</v>
      </c>
      <c r="G72" s="8" t="s">
        <v>403</v>
      </c>
      <c r="H72" s="8" t="str">
        <f>H71</f>
        <v>일반운영비</v>
      </c>
      <c r="I72" s="8" t="s">
        <v>404</v>
      </c>
      <c r="J72" s="13" t="s">
        <v>61</v>
      </c>
      <c r="K72" s="8" t="s">
        <v>1049</v>
      </c>
      <c r="L72" s="108">
        <v>13</v>
      </c>
      <c r="M72" s="8" t="str">
        <f>VLOOKUP(L72,' (참고) 예산별 범례'!$A:$C,3,0)</f>
        <v>도로교통 재난·사고</v>
      </c>
      <c r="N72" s="8" t="s">
        <v>1072</v>
      </c>
      <c r="O72" s="9" t="s">
        <v>1084</v>
      </c>
      <c r="P72" s="9"/>
      <c r="Q72" s="9"/>
      <c r="R72" s="8" t="s">
        <v>344</v>
      </c>
      <c r="S72" s="8" t="s">
        <v>442</v>
      </c>
      <c r="T72" s="6">
        <v>2000000</v>
      </c>
      <c r="U72" s="6"/>
      <c r="V72" s="6">
        <f t="shared" si="21"/>
        <v>2000000</v>
      </c>
      <c r="W72" s="37">
        <v>77730</v>
      </c>
      <c r="X72" s="100">
        <f t="shared" si="22"/>
        <v>3.8864999999999997E-2</v>
      </c>
      <c r="Y72" s="1"/>
    </row>
    <row r="73" spans="2:58" ht="99.95" customHeight="1">
      <c r="B73" s="8">
        <f t="shared" si="19"/>
        <v>2</v>
      </c>
      <c r="C73" s="8" t="str">
        <f t="shared" si="20"/>
        <v>시설관리처</v>
      </c>
      <c r="D73" s="8" t="s">
        <v>411</v>
      </c>
      <c r="E73" s="9" t="s">
        <v>62</v>
      </c>
      <c r="F73" s="9" t="s">
        <v>63</v>
      </c>
      <c r="G73" s="9" t="s">
        <v>377</v>
      </c>
      <c r="H73" s="9" t="s">
        <v>375</v>
      </c>
      <c r="I73" s="8" t="s">
        <v>378</v>
      </c>
      <c r="J73" s="13" t="s">
        <v>64</v>
      </c>
      <c r="K73" s="91" t="s">
        <v>1050</v>
      </c>
      <c r="L73" s="109" t="s">
        <v>1077</v>
      </c>
      <c r="M73" s="8" t="str">
        <f>VLOOKUP(--L73,' (참고) 예산별 범례'!$A:$C,3,FALSE)</f>
        <v>교부세 및 기타</v>
      </c>
      <c r="N73" s="8" t="s">
        <v>1072</v>
      </c>
      <c r="O73" s="106" t="s">
        <v>1084</v>
      </c>
      <c r="P73" s="9"/>
      <c r="Q73" s="8" t="s">
        <v>344</v>
      </c>
      <c r="R73" s="9"/>
      <c r="S73" s="9" t="s">
        <v>428</v>
      </c>
      <c r="T73" s="6">
        <v>7623000</v>
      </c>
      <c r="U73" s="6"/>
      <c r="V73" s="6">
        <f t="shared" si="21"/>
        <v>7623000</v>
      </c>
      <c r="W73" s="37">
        <v>3507230</v>
      </c>
      <c r="X73" s="100">
        <f t="shared" si="22"/>
        <v>0.46008526826708646</v>
      </c>
      <c r="Y73" s="1"/>
    </row>
    <row r="74" spans="2:58" ht="99.95" customHeight="1">
      <c r="B74" s="8">
        <f t="shared" si="19"/>
        <v>3</v>
      </c>
      <c r="C74" s="8" t="str">
        <f t="shared" si="20"/>
        <v>시설관리처</v>
      </c>
      <c r="D74" s="8" t="str">
        <f t="shared" si="20"/>
        <v>시설관리 대행사업</v>
      </c>
      <c r="E74" s="9" t="str">
        <f t="shared" si="20"/>
        <v>쾌적하고 안전한 시설환경 조성</v>
      </c>
      <c r="F74" s="9" t="str">
        <f t="shared" si="20"/>
        <v>시민회관 유지·보수</v>
      </c>
      <c r="G74" s="9" t="str">
        <f t="shared" si="20"/>
        <v>201-11</v>
      </c>
      <c r="H74" s="9" t="str">
        <f t="shared" si="20"/>
        <v>일반운영비</v>
      </c>
      <c r="I74" s="8" t="str">
        <f t="shared" si="20"/>
        <v>지급수수료</v>
      </c>
      <c r="J74" s="13" t="s">
        <v>65</v>
      </c>
      <c r="K74" s="91" t="s">
        <v>1050</v>
      </c>
      <c r="L74" s="109" t="s">
        <v>1077</v>
      </c>
      <c r="M74" s="8" t="str">
        <f>VLOOKUP(--L74,' (참고) 예산별 범례'!$A:$C,3,FALSE)</f>
        <v>교부세 및 기타</v>
      </c>
      <c r="N74" s="8" t="s">
        <v>1072</v>
      </c>
      <c r="O74" s="106" t="s">
        <v>1084</v>
      </c>
      <c r="P74" s="9"/>
      <c r="Q74" s="8" t="s">
        <v>344</v>
      </c>
      <c r="R74" s="9"/>
      <c r="S74" s="9" t="s">
        <v>428</v>
      </c>
      <c r="T74" s="6">
        <v>525000</v>
      </c>
      <c r="U74" s="6"/>
      <c r="V74" s="6">
        <f t="shared" si="21"/>
        <v>525000</v>
      </c>
      <c r="W74" s="37" t="s">
        <v>1105</v>
      </c>
      <c r="X74" s="100">
        <f t="shared" si="22"/>
        <v>0</v>
      </c>
      <c r="Y74" s="1"/>
    </row>
    <row r="75" spans="2:58" ht="99.95" customHeight="1">
      <c r="B75" s="8">
        <f t="shared" si="19"/>
        <v>4</v>
      </c>
      <c r="C75" s="8" t="str">
        <f t="shared" si="20"/>
        <v>시설관리처</v>
      </c>
      <c r="D75" s="8" t="str">
        <f t="shared" si="20"/>
        <v>시설관리 대행사업</v>
      </c>
      <c r="E75" s="8" t="str">
        <f t="shared" si="20"/>
        <v>쾌적하고 안전한 시설환경 조성</v>
      </c>
      <c r="F75" s="8" t="str">
        <f t="shared" si="20"/>
        <v>시민회관 유지·보수</v>
      </c>
      <c r="G75" s="8" t="str">
        <f t="shared" si="20"/>
        <v>201-11</v>
      </c>
      <c r="H75" s="8" t="str">
        <f t="shared" si="20"/>
        <v>일반운영비</v>
      </c>
      <c r="I75" s="8" t="str">
        <f t="shared" si="20"/>
        <v>지급수수료</v>
      </c>
      <c r="J75" s="13" t="s">
        <v>66</v>
      </c>
      <c r="K75" s="8" t="s">
        <v>1049</v>
      </c>
      <c r="L75" s="109" t="s">
        <v>1080</v>
      </c>
      <c r="M75" s="8" t="str">
        <f>VLOOKUP(--L75,' (참고) 예산별 범례'!$A:$C,3,FALSE)</f>
        <v>전기·가스 사고</v>
      </c>
      <c r="N75" s="8" t="s">
        <v>1072</v>
      </c>
      <c r="O75" s="106" t="s">
        <v>1092</v>
      </c>
      <c r="P75" s="9"/>
      <c r="Q75" s="8" t="s">
        <v>344</v>
      </c>
      <c r="R75" s="9"/>
      <c r="S75" s="46" t="s">
        <v>427</v>
      </c>
      <c r="T75" s="6">
        <v>1200000</v>
      </c>
      <c r="U75" s="6"/>
      <c r="V75" s="6">
        <f t="shared" si="21"/>
        <v>1200000</v>
      </c>
      <c r="W75" s="37">
        <v>1165400</v>
      </c>
      <c r="X75" s="100">
        <f t="shared" si="22"/>
        <v>0.97116666666666662</v>
      </c>
      <c r="Y75" s="1"/>
    </row>
    <row r="76" spans="2:58" ht="99.95" customHeight="1">
      <c r="B76" s="8">
        <f t="shared" si="19"/>
        <v>5</v>
      </c>
      <c r="C76" s="8" t="str">
        <f t="shared" si="20"/>
        <v>시설관리처</v>
      </c>
      <c r="D76" s="8" t="str">
        <f t="shared" si="20"/>
        <v>시설관리 대행사업</v>
      </c>
      <c r="E76" s="8" t="str">
        <f t="shared" si="20"/>
        <v>쾌적하고 안전한 시설환경 조성</v>
      </c>
      <c r="F76" s="8" t="str">
        <f t="shared" si="20"/>
        <v>시민회관 유지·보수</v>
      </c>
      <c r="G76" s="8" t="str">
        <f t="shared" si="20"/>
        <v>201-11</v>
      </c>
      <c r="H76" s="8" t="str">
        <f t="shared" si="20"/>
        <v>일반운영비</v>
      </c>
      <c r="I76" s="8" t="str">
        <f t="shared" si="20"/>
        <v>지급수수료</v>
      </c>
      <c r="J76" s="13" t="s">
        <v>67</v>
      </c>
      <c r="K76" s="8" t="s">
        <v>1049</v>
      </c>
      <c r="L76" s="109" t="s">
        <v>1080</v>
      </c>
      <c r="M76" s="8" t="str">
        <f>VLOOKUP(--L76,' (참고) 예산별 범례'!$A:$C,3,FALSE)</f>
        <v>전기·가스 사고</v>
      </c>
      <c r="N76" s="8" t="s">
        <v>1072</v>
      </c>
      <c r="O76" s="106" t="s">
        <v>1092</v>
      </c>
      <c r="P76" s="9"/>
      <c r="Q76" s="8" t="s">
        <v>344</v>
      </c>
      <c r="R76" s="9"/>
      <c r="S76" s="46" t="s">
        <v>427</v>
      </c>
      <c r="T76" s="6">
        <v>450000</v>
      </c>
      <c r="U76" s="6"/>
      <c r="V76" s="6">
        <f t="shared" si="21"/>
        <v>450000</v>
      </c>
      <c r="W76" s="37">
        <v>402600</v>
      </c>
      <c r="X76" s="100">
        <f t="shared" si="22"/>
        <v>0.89466666666666672</v>
      </c>
      <c r="Y76" s="1"/>
    </row>
    <row r="77" spans="2:58" ht="99.95" customHeight="1">
      <c r="B77" s="8">
        <f t="shared" si="19"/>
        <v>6</v>
      </c>
      <c r="C77" s="8" t="str">
        <f t="shared" si="20"/>
        <v>시설관리처</v>
      </c>
      <c r="D77" s="8" t="str">
        <f t="shared" si="20"/>
        <v>시설관리 대행사업</v>
      </c>
      <c r="E77" s="8" t="str">
        <f t="shared" si="20"/>
        <v>쾌적하고 안전한 시설환경 조성</v>
      </c>
      <c r="F77" s="8" t="str">
        <f t="shared" si="20"/>
        <v>시민회관 유지·보수</v>
      </c>
      <c r="G77" s="8" t="str">
        <f t="shared" si="20"/>
        <v>201-11</v>
      </c>
      <c r="H77" s="8" t="str">
        <f t="shared" si="20"/>
        <v>일반운영비</v>
      </c>
      <c r="I77" s="8" t="str">
        <f t="shared" si="20"/>
        <v>지급수수료</v>
      </c>
      <c r="J77" s="13" t="s">
        <v>68</v>
      </c>
      <c r="K77" s="8" t="s">
        <v>1049</v>
      </c>
      <c r="L77" s="109" t="s">
        <v>1078</v>
      </c>
      <c r="M77" s="8" t="str">
        <f>VLOOKUP(--L77,' (참고) 예산별 범례'!$A:$C,3,FALSE)</f>
        <v>시설물 재난·사고</v>
      </c>
      <c r="N77" s="8" t="s">
        <v>1072</v>
      </c>
      <c r="O77" s="106" t="s">
        <v>1092</v>
      </c>
      <c r="P77" s="9"/>
      <c r="Q77" s="8" t="s">
        <v>344</v>
      </c>
      <c r="R77" s="9"/>
      <c r="S77" s="46" t="s">
        <v>427</v>
      </c>
      <c r="T77" s="6">
        <v>800000</v>
      </c>
      <c r="U77" s="6"/>
      <c r="V77" s="6">
        <f t="shared" si="21"/>
        <v>800000</v>
      </c>
      <c r="W77" s="37">
        <v>770000</v>
      </c>
      <c r="X77" s="100">
        <f t="shared" si="22"/>
        <v>0.96250000000000002</v>
      </c>
      <c r="Y77" s="1"/>
    </row>
    <row r="78" spans="2:58" ht="99.95" customHeight="1">
      <c r="B78" s="8">
        <f t="shared" si="19"/>
        <v>7</v>
      </c>
      <c r="C78" s="8" t="str">
        <f t="shared" si="20"/>
        <v>시설관리처</v>
      </c>
      <c r="D78" s="8" t="str">
        <f t="shared" si="20"/>
        <v>시설관리 대행사업</v>
      </c>
      <c r="E78" s="8" t="str">
        <f t="shared" si="20"/>
        <v>쾌적하고 안전한 시설환경 조성</v>
      </c>
      <c r="F78" s="8" t="str">
        <f t="shared" si="20"/>
        <v>시민회관 유지·보수</v>
      </c>
      <c r="G78" s="8" t="str">
        <f t="shared" si="20"/>
        <v>201-11</v>
      </c>
      <c r="H78" s="8" t="str">
        <f t="shared" si="20"/>
        <v>일반운영비</v>
      </c>
      <c r="I78" s="8" t="str">
        <f t="shared" si="20"/>
        <v>지급수수료</v>
      </c>
      <c r="J78" s="13" t="s">
        <v>69</v>
      </c>
      <c r="K78" s="8" t="s">
        <v>1049</v>
      </c>
      <c r="L78" s="109" t="s">
        <v>1082</v>
      </c>
      <c r="M78" s="8" t="str">
        <f>VLOOKUP(--L78,' (참고) 예산별 범례'!$A:$C,3,FALSE)</f>
        <v>수질오염</v>
      </c>
      <c r="N78" s="8" t="s">
        <v>1072</v>
      </c>
      <c r="O78" s="106" t="s">
        <v>1092</v>
      </c>
      <c r="P78" s="9"/>
      <c r="Q78" s="8" t="s">
        <v>344</v>
      </c>
      <c r="R78" s="9"/>
      <c r="S78" s="46" t="s">
        <v>427</v>
      </c>
      <c r="T78" s="6">
        <v>1200000</v>
      </c>
      <c r="U78" s="6"/>
      <c r="V78" s="6">
        <f t="shared" si="21"/>
        <v>1200000</v>
      </c>
      <c r="W78" s="37">
        <v>528590</v>
      </c>
      <c r="X78" s="100">
        <f t="shared" si="22"/>
        <v>0.44049166666666667</v>
      </c>
      <c r="Y78" s="1"/>
    </row>
    <row r="79" spans="2:58" ht="99.95" customHeight="1">
      <c r="B79" s="8">
        <f t="shared" si="19"/>
        <v>8</v>
      </c>
      <c r="C79" s="8" t="str">
        <f t="shared" si="20"/>
        <v>시설관리처</v>
      </c>
      <c r="D79" s="8" t="str">
        <f t="shared" si="20"/>
        <v>시설관리 대행사업</v>
      </c>
      <c r="E79" s="8" t="str">
        <f t="shared" si="20"/>
        <v>쾌적하고 안전한 시설환경 조성</v>
      </c>
      <c r="F79" s="8" t="str">
        <f t="shared" si="20"/>
        <v>시민회관 유지·보수</v>
      </c>
      <c r="G79" s="8" t="str">
        <f t="shared" si="20"/>
        <v>201-11</v>
      </c>
      <c r="H79" s="8" t="str">
        <f t="shared" si="20"/>
        <v>일반운영비</v>
      </c>
      <c r="I79" s="8" t="str">
        <f t="shared" si="20"/>
        <v>지급수수료</v>
      </c>
      <c r="J79" s="13" t="s">
        <v>70</v>
      </c>
      <c r="K79" s="8" t="s">
        <v>1049</v>
      </c>
      <c r="L79" s="109" t="s">
        <v>1081</v>
      </c>
      <c r="M79" s="8" t="str">
        <f>VLOOKUP(--L79,' (참고) 예산별 범례'!$A:$C,3,FALSE)</f>
        <v>유해화학물질 재난·사고</v>
      </c>
      <c r="N79" s="8" t="s">
        <v>1072</v>
      </c>
      <c r="O79" s="106" t="s">
        <v>1092</v>
      </c>
      <c r="P79" s="9"/>
      <c r="Q79" s="8" t="s">
        <v>344</v>
      </c>
      <c r="R79" s="9"/>
      <c r="S79" s="46" t="s">
        <v>427</v>
      </c>
      <c r="T79" s="6">
        <v>4000000</v>
      </c>
      <c r="U79" s="6"/>
      <c r="V79" s="6">
        <f t="shared" si="21"/>
        <v>4000000</v>
      </c>
      <c r="W79" s="37">
        <v>1740000</v>
      </c>
      <c r="X79" s="100">
        <f t="shared" si="22"/>
        <v>0.435</v>
      </c>
      <c r="Y79" s="1"/>
    </row>
    <row r="80" spans="2:58" s="65" customFormat="1" ht="99.95" customHeight="1">
      <c r="B80" s="8">
        <f t="shared" si="19"/>
        <v>9</v>
      </c>
      <c r="C80" s="8" t="str">
        <f t="shared" si="20"/>
        <v>시설관리처</v>
      </c>
      <c r="D80" s="8" t="str">
        <f t="shared" si="20"/>
        <v>시설관리 대행사업</v>
      </c>
      <c r="E80" s="8" t="str">
        <f t="shared" si="20"/>
        <v>쾌적하고 안전한 시설환경 조성</v>
      </c>
      <c r="F80" s="8" t="str">
        <f t="shared" si="20"/>
        <v>시민회관 유지·보수</v>
      </c>
      <c r="G80" s="8" t="str">
        <f t="shared" si="20"/>
        <v>201-11</v>
      </c>
      <c r="H80" s="8" t="str">
        <f t="shared" si="20"/>
        <v>일반운영비</v>
      </c>
      <c r="I80" s="8" t="str">
        <f t="shared" si="20"/>
        <v>지급수수료</v>
      </c>
      <c r="J80" s="13" t="s">
        <v>71</v>
      </c>
      <c r="K80" s="8" t="s">
        <v>1049</v>
      </c>
      <c r="L80" s="109" t="s">
        <v>1078</v>
      </c>
      <c r="M80" s="8" t="str">
        <f>VLOOKUP(--L80,' (참고) 예산별 범례'!$A:$C,3,FALSE)</f>
        <v>시설물 재난·사고</v>
      </c>
      <c r="N80" s="8" t="s">
        <v>1072</v>
      </c>
      <c r="O80" s="106" t="s">
        <v>1084</v>
      </c>
      <c r="P80" s="9"/>
      <c r="Q80" s="8" t="s">
        <v>344</v>
      </c>
      <c r="R80" s="9"/>
      <c r="S80" s="9" t="s">
        <v>442</v>
      </c>
      <c r="T80" s="6">
        <v>6000000</v>
      </c>
      <c r="U80" s="6"/>
      <c r="V80" s="6">
        <f t="shared" si="21"/>
        <v>6000000</v>
      </c>
      <c r="W80" s="37">
        <v>5400000</v>
      </c>
      <c r="X80" s="100">
        <f t="shared" si="22"/>
        <v>0.9</v>
      </c>
      <c r="Y80" s="1"/>
      <c r="Z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</row>
    <row r="81" spans="2:58" s="65" customFormat="1" ht="99.95" customHeight="1">
      <c r="B81" s="8">
        <f t="shared" si="19"/>
        <v>10</v>
      </c>
      <c r="C81" s="8" t="str">
        <f t="shared" si="20"/>
        <v>시설관리처</v>
      </c>
      <c r="D81" s="8" t="str">
        <f t="shared" si="20"/>
        <v>시설관리 대행사업</v>
      </c>
      <c r="E81" s="8" t="str">
        <f t="shared" si="20"/>
        <v>쾌적하고 안전한 시설환경 조성</v>
      </c>
      <c r="F81" s="8" t="str">
        <f t="shared" si="20"/>
        <v>시민회관 유지·보수</v>
      </c>
      <c r="G81" s="8" t="str">
        <f t="shared" si="20"/>
        <v>201-11</v>
      </c>
      <c r="H81" s="8" t="str">
        <f t="shared" si="20"/>
        <v>일반운영비</v>
      </c>
      <c r="I81" s="8" t="str">
        <f t="shared" si="20"/>
        <v>지급수수료</v>
      </c>
      <c r="J81" s="13" t="s">
        <v>72</v>
      </c>
      <c r="K81" s="8" t="s">
        <v>1049</v>
      </c>
      <c r="L81" s="109" t="s">
        <v>1078</v>
      </c>
      <c r="M81" s="8" t="str">
        <f>VLOOKUP(--L81,' (참고) 예산별 범례'!$A:$C,3,FALSE)</f>
        <v>시설물 재난·사고</v>
      </c>
      <c r="N81" s="8" t="s">
        <v>1072</v>
      </c>
      <c r="O81" s="106" t="s">
        <v>1092</v>
      </c>
      <c r="P81" s="9"/>
      <c r="Q81" s="8" t="s">
        <v>344</v>
      </c>
      <c r="R81" s="9"/>
      <c r="S81" s="46" t="s">
        <v>427</v>
      </c>
      <c r="T81" s="6">
        <v>15000000</v>
      </c>
      <c r="U81" s="6"/>
      <c r="V81" s="6">
        <f t="shared" si="21"/>
        <v>15000000</v>
      </c>
      <c r="W81" s="37">
        <v>13200000</v>
      </c>
      <c r="X81" s="100">
        <f t="shared" si="22"/>
        <v>0.88</v>
      </c>
      <c r="Y81" s="1"/>
      <c r="Z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</row>
    <row r="82" spans="2:58" s="65" customFormat="1" ht="99.95" customHeight="1">
      <c r="B82" s="8">
        <f t="shared" si="19"/>
        <v>11</v>
      </c>
      <c r="C82" s="8" t="str">
        <f t="shared" si="20"/>
        <v>시설관리처</v>
      </c>
      <c r="D82" s="8" t="str">
        <f t="shared" si="20"/>
        <v>시설관리 대행사업</v>
      </c>
      <c r="E82" s="8" t="str">
        <f t="shared" si="20"/>
        <v>쾌적하고 안전한 시설환경 조성</v>
      </c>
      <c r="F82" s="8" t="str">
        <f t="shared" si="20"/>
        <v>시민회관 유지·보수</v>
      </c>
      <c r="G82" s="8" t="str">
        <f t="shared" si="20"/>
        <v>201-11</v>
      </c>
      <c r="H82" s="8" t="str">
        <f t="shared" si="20"/>
        <v>일반운영비</v>
      </c>
      <c r="I82" s="8" t="str">
        <f t="shared" si="20"/>
        <v>지급수수료</v>
      </c>
      <c r="J82" s="13" t="s">
        <v>73</v>
      </c>
      <c r="K82" s="8" t="s">
        <v>1049</v>
      </c>
      <c r="L82" s="109" t="s">
        <v>1078</v>
      </c>
      <c r="M82" s="8" t="str">
        <f>VLOOKUP(--L82,' (참고) 예산별 범례'!$A:$C,3,FALSE)</f>
        <v>시설물 재난·사고</v>
      </c>
      <c r="N82" s="8" t="s">
        <v>1072</v>
      </c>
      <c r="O82" s="106" t="s">
        <v>1092</v>
      </c>
      <c r="P82" s="9"/>
      <c r="Q82" s="8" t="s">
        <v>344</v>
      </c>
      <c r="R82" s="9"/>
      <c r="S82" s="46" t="s">
        <v>427</v>
      </c>
      <c r="T82" s="6">
        <v>2300000</v>
      </c>
      <c r="U82" s="6"/>
      <c r="V82" s="6">
        <f t="shared" si="21"/>
        <v>2300000</v>
      </c>
      <c r="W82" s="37">
        <v>1496000</v>
      </c>
      <c r="X82" s="100">
        <f t="shared" si="22"/>
        <v>0.65043478260869569</v>
      </c>
      <c r="Y82" s="1"/>
      <c r="Z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</row>
    <row r="83" spans="2:58" s="65" customFormat="1" ht="99.95" customHeight="1">
      <c r="B83" s="8">
        <f t="shared" si="19"/>
        <v>12</v>
      </c>
      <c r="C83" s="8" t="str">
        <f t="shared" ref="C83:I98" si="23">C82</f>
        <v>시설관리처</v>
      </c>
      <c r="D83" s="8" t="str">
        <f t="shared" si="23"/>
        <v>시설관리 대행사업</v>
      </c>
      <c r="E83" s="8" t="str">
        <f t="shared" si="23"/>
        <v>쾌적하고 안전한 시설환경 조성</v>
      </c>
      <c r="F83" s="8" t="str">
        <f t="shared" si="23"/>
        <v>시민회관 유지·보수</v>
      </c>
      <c r="G83" s="8" t="str">
        <f t="shared" si="23"/>
        <v>201-11</v>
      </c>
      <c r="H83" s="8" t="str">
        <f t="shared" si="23"/>
        <v>일반운영비</v>
      </c>
      <c r="I83" s="8" t="str">
        <f t="shared" si="23"/>
        <v>지급수수료</v>
      </c>
      <c r="J83" s="13" t="s">
        <v>74</v>
      </c>
      <c r="K83" s="8" t="s">
        <v>1049</v>
      </c>
      <c r="L83" s="109" t="s">
        <v>1078</v>
      </c>
      <c r="M83" s="8" t="str">
        <f>VLOOKUP(--L83,' (참고) 예산별 범례'!$A:$C,3,FALSE)</f>
        <v>시설물 재난·사고</v>
      </c>
      <c r="N83" s="8" t="s">
        <v>1072</v>
      </c>
      <c r="O83" s="106" t="s">
        <v>1092</v>
      </c>
      <c r="P83" s="9"/>
      <c r="Q83" s="8" t="s">
        <v>344</v>
      </c>
      <c r="R83" s="9"/>
      <c r="S83" s="46" t="s">
        <v>427</v>
      </c>
      <c r="T83" s="6">
        <v>1600000</v>
      </c>
      <c r="U83" s="6"/>
      <c r="V83" s="6">
        <f t="shared" si="21"/>
        <v>1600000</v>
      </c>
      <c r="W83" s="37">
        <v>829300</v>
      </c>
      <c r="X83" s="100">
        <f t="shared" si="22"/>
        <v>0.51831249999999995</v>
      </c>
      <c r="Y83" s="1"/>
      <c r="Z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</row>
    <row r="84" spans="2:58" s="65" customFormat="1" ht="99.95" customHeight="1">
      <c r="B84" s="8">
        <f t="shared" si="19"/>
        <v>13</v>
      </c>
      <c r="C84" s="8" t="str">
        <f t="shared" si="23"/>
        <v>시설관리처</v>
      </c>
      <c r="D84" s="8" t="str">
        <f t="shared" si="23"/>
        <v>시설관리 대행사업</v>
      </c>
      <c r="E84" s="8" t="str">
        <f t="shared" si="23"/>
        <v>쾌적하고 안전한 시설환경 조성</v>
      </c>
      <c r="F84" s="8" t="str">
        <f t="shared" si="23"/>
        <v>시민회관 유지·보수</v>
      </c>
      <c r="G84" s="8" t="str">
        <f t="shared" si="23"/>
        <v>201-11</v>
      </c>
      <c r="H84" s="8" t="str">
        <f t="shared" si="23"/>
        <v>일반운영비</v>
      </c>
      <c r="I84" s="8" t="str">
        <f t="shared" si="23"/>
        <v>지급수수료</v>
      </c>
      <c r="J84" s="13" t="s">
        <v>75</v>
      </c>
      <c r="K84" s="8" t="s">
        <v>1049</v>
      </c>
      <c r="L84" s="109" t="s">
        <v>1080</v>
      </c>
      <c r="M84" s="8" t="str">
        <f>VLOOKUP(--L84,' (참고) 예산별 범례'!$A:$C,3,FALSE)</f>
        <v>전기·가스 사고</v>
      </c>
      <c r="N84" s="8" t="s">
        <v>1072</v>
      </c>
      <c r="O84" s="106" t="s">
        <v>1092</v>
      </c>
      <c r="P84" s="9"/>
      <c r="Q84" s="8" t="s">
        <v>344</v>
      </c>
      <c r="R84" s="9"/>
      <c r="S84" s="46" t="s">
        <v>427</v>
      </c>
      <c r="T84" s="6">
        <v>13000000</v>
      </c>
      <c r="U84" s="6"/>
      <c r="V84" s="6">
        <f t="shared" si="21"/>
        <v>13000000</v>
      </c>
      <c r="W84" s="37">
        <v>11526020</v>
      </c>
      <c r="X84" s="100">
        <f t="shared" si="22"/>
        <v>0.88661692307692308</v>
      </c>
      <c r="Y84" s="1"/>
      <c r="Z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</row>
    <row r="85" spans="2:58" s="65" customFormat="1" ht="99.95" customHeight="1">
      <c r="B85" s="8">
        <f t="shared" si="19"/>
        <v>14</v>
      </c>
      <c r="C85" s="8" t="str">
        <f t="shared" si="23"/>
        <v>시설관리처</v>
      </c>
      <c r="D85" s="8" t="str">
        <f t="shared" si="23"/>
        <v>시설관리 대행사업</v>
      </c>
      <c r="E85" s="8" t="str">
        <f t="shared" si="23"/>
        <v>쾌적하고 안전한 시설환경 조성</v>
      </c>
      <c r="F85" s="8" t="str">
        <f t="shared" si="23"/>
        <v>시민회관 유지·보수</v>
      </c>
      <c r="G85" s="8" t="str">
        <f t="shared" si="23"/>
        <v>201-11</v>
      </c>
      <c r="H85" s="8" t="str">
        <f t="shared" si="23"/>
        <v>일반운영비</v>
      </c>
      <c r="I85" s="8" t="str">
        <f t="shared" si="23"/>
        <v>지급수수료</v>
      </c>
      <c r="J85" s="13" t="s">
        <v>76</v>
      </c>
      <c r="K85" s="8" t="s">
        <v>1049</v>
      </c>
      <c r="L85" s="109" t="s">
        <v>1080</v>
      </c>
      <c r="M85" s="8" t="str">
        <f>VLOOKUP(--L85,' (참고) 예산별 범례'!$A:$C,3,FALSE)</f>
        <v>전기·가스 사고</v>
      </c>
      <c r="N85" s="8" t="s">
        <v>1072</v>
      </c>
      <c r="O85" s="106" t="s">
        <v>1092</v>
      </c>
      <c r="P85" s="9"/>
      <c r="Q85" s="8" t="s">
        <v>344</v>
      </c>
      <c r="R85" s="9"/>
      <c r="S85" s="46" t="s">
        <v>427</v>
      </c>
      <c r="T85" s="6">
        <v>1000000</v>
      </c>
      <c r="U85" s="6"/>
      <c r="V85" s="6">
        <f t="shared" si="21"/>
        <v>1000000</v>
      </c>
      <c r="W85" s="37" t="s">
        <v>1105</v>
      </c>
      <c r="X85" s="100">
        <f t="shared" si="22"/>
        <v>0</v>
      </c>
      <c r="Y85" s="1"/>
      <c r="Z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</row>
    <row r="86" spans="2:58" s="65" customFormat="1" ht="99.95" customHeight="1">
      <c r="B86" s="8">
        <f t="shared" si="19"/>
        <v>15</v>
      </c>
      <c r="C86" s="8" t="str">
        <f t="shared" si="23"/>
        <v>시설관리처</v>
      </c>
      <c r="D86" s="8" t="str">
        <f t="shared" si="23"/>
        <v>시설관리 대행사업</v>
      </c>
      <c r="E86" s="8" t="str">
        <f t="shared" si="23"/>
        <v>쾌적하고 안전한 시설환경 조성</v>
      </c>
      <c r="F86" s="8" t="str">
        <f t="shared" si="23"/>
        <v>시민회관 유지·보수</v>
      </c>
      <c r="G86" s="8" t="str">
        <f t="shared" si="23"/>
        <v>201-11</v>
      </c>
      <c r="H86" s="8" t="str">
        <f t="shared" si="23"/>
        <v>일반운영비</v>
      </c>
      <c r="I86" s="8" t="str">
        <f t="shared" si="23"/>
        <v>지급수수료</v>
      </c>
      <c r="J86" s="13" t="s">
        <v>77</v>
      </c>
      <c r="K86" s="8" t="s">
        <v>1049</v>
      </c>
      <c r="L86" s="109" t="s">
        <v>1079</v>
      </c>
      <c r="M86" s="8" t="str">
        <f>VLOOKUP(--L86,' (참고) 예산별 범례'!$A:$C,3,FALSE)</f>
        <v>화재·폭발</v>
      </c>
      <c r="N86" s="8" t="s">
        <v>1072</v>
      </c>
      <c r="O86" s="106" t="s">
        <v>1092</v>
      </c>
      <c r="P86" s="9"/>
      <c r="Q86" s="8" t="s">
        <v>344</v>
      </c>
      <c r="R86" s="9"/>
      <c r="S86" s="46" t="s">
        <v>427</v>
      </c>
      <c r="T86" s="6">
        <v>24000000</v>
      </c>
      <c r="U86" s="6"/>
      <c r="V86" s="6">
        <f t="shared" si="21"/>
        <v>24000000</v>
      </c>
      <c r="W86" s="37">
        <f>12100000+9700000</f>
        <v>21800000</v>
      </c>
      <c r="X86" s="100">
        <f t="shared" si="22"/>
        <v>0.90833333333333333</v>
      </c>
      <c r="Y86" s="1"/>
      <c r="Z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</row>
    <row r="87" spans="2:58" s="65" customFormat="1" ht="99.95" customHeight="1">
      <c r="B87" s="8">
        <f t="shared" si="19"/>
        <v>16</v>
      </c>
      <c r="C87" s="8" t="str">
        <f t="shared" si="23"/>
        <v>시설관리처</v>
      </c>
      <c r="D87" s="8" t="str">
        <f t="shared" si="23"/>
        <v>시설관리 대행사업</v>
      </c>
      <c r="E87" s="8" t="str">
        <f t="shared" si="23"/>
        <v>쾌적하고 안전한 시설환경 조성</v>
      </c>
      <c r="F87" s="8" t="str">
        <f t="shared" si="23"/>
        <v>시민회관 유지·보수</v>
      </c>
      <c r="G87" s="8" t="str">
        <f t="shared" si="23"/>
        <v>201-11</v>
      </c>
      <c r="H87" s="8" t="str">
        <f t="shared" si="23"/>
        <v>일반운영비</v>
      </c>
      <c r="I87" s="8" t="str">
        <f t="shared" si="23"/>
        <v>지급수수료</v>
      </c>
      <c r="J87" s="13" t="s">
        <v>78</v>
      </c>
      <c r="K87" s="8" t="s">
        <v>1049</v>
      </c>
      <c r="L87" s="109" t="s">
        <v>1078</v>
      </c>
      <c r="M87" s="8" t="str">
        <f>VLOOKUP(--L87,' (참고) 예산별 범례'!$A:$C,3,FALSE)</f>
        <v>시설물 재난·사고</v>
      </c>
      <c r="N87" s="8" t="s">
        <v>1072</v>
      </c>
      <c r="O87" s="106" t="s">
        <v>1074</v>
      </c>
      <c r="P87" s="9"/>
      <c r="Q87" s="8" t="s">
        <v>344</v>
      </c>
      <c r="R87" s="9"/>
      <c r="S87" s="46" t="s">
        <v>427</v>
      </c>
      <c r="T87" s="6">
        <v>600000</v>
      </c>
      <c r="U87" s="6"/>
      <c r="V87" s="6">
        <f t="shared" si="21"/>
        <v>600000</v>
      </c>
      <c r="W87" s="37">
        <v>0</v>
      </c>
      <c r="X87" s="100">
        <f t="shared" si="22"/>
        <v>0</v>
      </c>
      <c r="Y87" s="1"/>
      <c r="Z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</row>
    <row r="88" spans="2:58" s="65" customFormat="1" ht="99.95" customHeight="1">
      <c r="B88" s="8">
        <f t="shared" si="19"/>
        <v>17</v>
      </c>
      <c r="C88" s="8" t="str">
        <f t="shared" si="23"/>
        <v>시설관리처</v>
      </c>
      <c r="D88" s="8" t="str">
        <f t="shared" si="23"/>
        <v>시설관리 대행사업</v>
      </c>
      <c r="E88" s="8" t="str">
        <f t="shared" si="23"/>
        <v>쾌적하고 안전한 시설환경 조성</v>
      </c>
      <c r="F88" s="8" t="str">
        <f t="shared" si="23"/>
        <v>시민회관 유지·보수</v>
      </c>
      <c r="G88" s="8" t="str">
        <f t="shared" si="23"/>
        <v>201-11</v>
      </c>
      <c r="H88" s="8" t="str">
        <f t="shared" si="23"/>
        <v>일반운영비</v>
      </c>
      <c r="I88" s="8" t="str">
        <f t="shared" si="23"/>
        <v>지급수수료</v>
      </c>
      <c r="J88" s="13" t="s">
        <v>79</v>
      </c>
      <c r="K88" s="8" t="s">
        <v>1050</v>
      </c>
      <c r="L88" s="109" t="s">
        <v>1077</v>
      </c>
      <c r="M88" s="8" t="str">
        <f>VLOOKUP(--L88,' (참고) 예산별 범례'!$A:$C,3,FALSE)</f>
        <v>교부세 및 기타</v>
      </c>
      <c r="N88" s="8" t="s">
        <v>1072</v>
      </c>
      <c r="O88" s="106" t="s">
        <v>1084</v>
      </c>
      <c r="P88" s="9"/>
      <c r="Q88" s="8" t="s">
        <v>344</v>
      </c>
      <c r="R88" s="9"/>
      <c r="S88" s="8" t="s">
        <v>428</v>
      </c>
      <c r="T88" s="6">
        <v>5000000</v>
      </c>
      <c r="U88" s="6"/>
      <c r="V88" s="6">
        <f t="shared" si="21"/>
        <v>5000000</v>
      </c>
      <c r="W88" s="37">
        <v>0</v>
      </c>
      <c r="X88" s="100">
        <f t="shared" si="22"/>
        <v>0</v>
      </c>
      <c r="Y88" s="1"/>
      <c r="Z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</row>
    <row r="89" spans="2:58" s="65" customFormat="1" ht="99.95" customHeight="1">
      <c r="B89" s="8">
        <f t="shared" si="19"/>
        <v>18</v>
      </c>
      <c r="C89" s="8" t="str">
        <f t="shared" si="23"/>
        <v>시설관리처</v>
      </c>
      <c r="D89" s="8" t="str">
        <f t="shared" si="23"/>
        <v>시설관리 대행사업</v>
      </c>
      <c r="E89" s="8" t="str">
        <f t="shared" si="23"/>
        <v>쾌적하고 안전한 시설환경 조성</v>
      </c>
      <c r="F89" s="8" t="str">
        <f t="shared" si="23"/>
        <v>시민회관 유지·보수</v>
      </c>
      <c r="G89" s="8" t="str">
        <f t="shared" si="23"/>
        <v>201-11</v>
      </c>
      <c r="H89" s="8" t="str">
        <f t="shared" si="23"/>
        <v>일반운영비</v>
      </c>
      <c r="I89" s="8" t="str">
        <f t="shared" si="23"/>
        <v>지급수수료</v>
      </c>
      <c r="J89" s="13" t="s">
        <v>80</v>
      </c>
      <c r="K89" s="8" t="s">
        <v>1049</v>
      </c>
      <c r="L89" s="109" t="s">
        <v>1085</v>
      </c>
      <c r="M89" s="8" t="str">
        <f>VLOOKUP(--L89,' (참고) 예산별 범례'!$A:$C,3,FALSE)</f>
        <v>승강기 사고</v>
      </c>
      <c r="N89" s="8" t="s">
        <v>1072</v>
      </c>
      <c r="O89" s="106" t="s">
        <v>1084</v>
      </c>
      <c r="P89" s="9"/>
      <c r="Q89" s="8" t="s">
        <v>344</v>
      </c>
      <c r="R89" s="9"/>
      <c r="S89" s="8" t="s">
        <v>442</v>
      </c>
      <c r="T89" s="6">
        <v>12400000</v>
      </c>
      <c r="U89" s="6"/>
      <c r="V89" s="6">
        <f t="shared" si="21"/>
        <v>12400000</v>
      </c>
      <c r="W89" s="37">
        <f>1758800+6156000</f>
        <v>7914800</v>
      </c>
      <c r="X89" s="100">
        <f t="shared" si="22"/>
        <v>0.63829032258064511</v>
      </c>
      <c r="Y89" s="1"/>
      <c r="Z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</row>
    <row r="90" spans="2:58" s="65" customFormat="1" ht="99.95" customHeight="1">
      <c r="B90" s="8">
        <f t="shared" si="19"/>
        <v>19</v>
      </c>
      <c r="C90" s="8" t="str">
        <f t="shared" si="23"/>
        <v>시설관리처</v>
      </c>
      <c r="D90" s="8" t="str">
        <f t="shared" si="23"/>
        <v>시설관리 대행사업</v>
      </c>
      <c r="E90" s="8" t="str">
        <f t="shared" si="23"/>
        <v>쾌적하고 안전한 시설환경 조성</v>
      </c>
      <c r="F90" s="8" t="str">
        <f t="shared" si="23"/>
        <v>시민회관 유지·보수</v>
      </c>
      <c r="G90" s="8" t="str">
        <f t="shared" si="23"/>
        <v>201-11</v>
      </c>
      <c r="H90" s="8" t="str">
        <f t="shared" si="23"/>
        <v>일반운영비</v>
      </c>
      <c r="I90" s="8" t="str">
        <f t="shared" si="23"/>
        <v>지급수수료</v>
      </c>
      <c r="J90" s="13" t="s">
        <v>81</v>
      </c>
      <c r="K90" s="91" t="s">
        <v>1050</v>
      </c>
      <c r="L90" s="109" t="s">
        <v>1077</v>
      </c>
      <c r="M90" s="8" t="str">
        <f>VLOOKUP(--L90,' (참고) 예산별 범례'!$A:$C,3,FALSE)</f>
        <v>교부세 및 기타</v>
      </c>
      <c r="N90" s="8" t="s">
        <v>1072</v>
      </c>
      <c r="O90" s="106" t="s">
        <v>1084</v>
      </c>
      <c r="P90" s="9"/>
      <c r="Q90" s="8" t="s">
        <v>344</v>
      </c>
      <c r="R90" s="9"/>
      <c r="S90" s="8" t="s">
        <v>442</v>
      </c>
      <c r="T90" s="6">
        <v>504000</v>
      </c>
      <c r="U90" s="6"/>
      <c r="V90" s="6">
        <f t="shared" si="21"/>
        <v>504000</v>
      </c>
      <c r="W90" s="37">
        <v>351450</v>
      </c>
      <c r="X90" s="100">
        <f t="shared" si="22"/>
        <v>0.69732142857142854</v>
      </c>
      <c r="Y90" s="1"/>
      <c r="Z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</row>
    <row r="91" spans="2:58" s="65" customFormat="1" ht="99.95" customHeight="1">
      <c r="B91" s="8">
        <f t="shared" si="19"/>
        <v>20</v>
      </c>
      <c r="C91" s="8" t="str">
        <f t="shared" si="23"/>
        <v>시설관리처</v>
      </c>
      <c r="D91" s="8" t="str">
        <f t="shared" si="23"/>
        <v>시설관리 대행사업</v>
      </c>
      <c r="E91" s="8" t="str">
        <f t="shared" si="23"/>
        <v>쾌적하고 안전한 시설환경 조성</v>
      </c>
      <c r="F91" s="8" t="str">
        <f t="shared" si="23"/>
        <v>시민회관 유지·보수</v>
      </c>
      <c r="G91" s="8" t="str">
        <f t="shared" si="23"/>
        <v>201-11</v>
      </c>
      <c r="H91" s="8" t="str">
        <f t="shared" si="23"/>
        <v>일반운영비</v>
      </c>
      <c r="I91" s="8" t="str">
        <f t="shared" si="23"/>
        <v>지급수수료</v>
      </c>
      <c r="J91" s="13" t="s">
        <v>82</v>
      </c>
      <c r="K91" s="91" t="s">
        <v>1050</v>
      </c>
      <c r="L91" s="109" t="s">
        <v>1077</v>
      </c>
      <c r="M91" s="8" t="str">
        <f>VLOOKUP(--L91,' (참고) 예산별 범례'!$A:$C,3,FALSE)</f>
        <v>교부세 및 기타</v>
      </c>
      <c r="N91" s="8" t="s">
        <v>1072</v>
      </c>
      <c r="O91" s="106" t="s">
        <v>1084</v>
      </c>
      <c r="P91" s="9"/>
      <c r="Q91" s="8" t="s">
        <v>344</v>
      </c>
      <c r="R91" s="9"/>
      <c r="S91" s="8" t="s">
        <v>442</v>
      </c>
      <c r="T91" s="6">
        <v>8219000</v>
      </c>
      <c r="U91" s="6"/>
      <c r="V91" s="6">
        <f t="shared" si="21"/>
        <v>8219000</v>
      </c>
      <c r="W91" s="37">
        <v>6047100</v>
      </c>
      <c r="X91" s="100">
        <f t="shared" si="22"/>
        <v>0.73574644117289212</v>
      </c>
      <c r="Y91" s="1"/>
      <c r="Z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</row>
    <row r="92" spans="2:58" s="65" customFormat="1" ht="99.95" customHeight="1">
      <c r="B92" s="8">
        <f t="shared" si="19"/>
        <v>21</v>
      </c>
      <c r="C92" s="8" t="str">
        <f t="shared" si="23"/>
        <v>시설관리처</v>
      </c>
      <c r="D92" s="8" t="str">
        <f t="shared" si="23"/>
        <v>시설관리 대행사업</v>
      </c>
      <c r="E92" s="8" t="str">
        <f t="shared" si="23"/>
        <v>쾌적하고 안전한 시설환경 조성</v>
      </c>
      <c r="F92" s="8" t="str">
        <f t="shared" si="23"/>
        <v>시민회관 유지·보수</v>
      </c>
      <c r="G92" s="8" t="str">
        <f t="shared" si="23"/>
        <v>201-11</v>
      </c>
      <c r="H92" s="8" t="str">
        <f t="shared" si="23"/>
        <v>일반운영비</v>
      </c>
      <c r="I92" s="8" t="str">
        <f t="shared" si="23"/>
        <v>지급수수료</v>
      </c>
      <c r="J92" s="13" t="s">
        <v>83</v>
      </c>
      <c r="K92" s="8" t="s">
        <v>1049</v>
      </c>
      <c r="L92" s="109" t="s">
        <v>1078</v>
      </c>
      <c r="M92" s="8" t="str">
        <f>VLOOKUP(--L92,' (참고) 예산별 범례'!$A:$C,3,FALSE)</f>
        <v>시설물 재난·사고</v>
      </c>
      <c r="N92" s="8" t="s">
        <v>1072</v>
      </c>
      <c r="O92" s="106" t="s">
        <v>1092</v>
      </c>
      <c r="P92" s="9"/>
      <c r="Q92" s="8" t="s">
        <v>344</v>
      </c>
      <c r="R92" s="9"/>
      <c r="S92" s="8" t="s">
        <v>427</v>
      </c>
      <c r="T92" s="6">
        <v>600000</v>
      </c>
      <c r="U92" s="6"/>
      <c r="V92" s="6">
        <f t="shared" si="21"/>
        <v>600000</v>
      </c>
      <c r="W92" s="37">
        <v>0</v>
      </c>
      <c r="X92" s="100">
        <f t="shared" si="22"/>
        <v>0</v>
      </c>
      <c r="Y92" s="1"/>
      <c r="Z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</row>
    <row r="93" spans="2:58" s="65" customFormat="1" ht="99.95" customHeight="1">
      <c r="B93" s="8">
        <f t="shared" si="19"/>
        <v>22</v>
      </c>
      <c r="C93" s="8" t="str">
        <f t="shared" si="23"/>
        <v>시설관리처</v>
      </c>
      <c r="D93" s="8" t="str">
        <f t="shared" si="23"/>
        <v>시설관리 대행사업</v>
      </c>
      <c r="E93" s="8" t="str">
        <f t="shared" si="23"/>
        <v>쾌적하고 안전한 시설환경 조성</v>
      </c>
      <c r="F93" s="8" t="str">
        <f t="shared" si="23"/>
        <v>시민회관 유지·보수</v>
      </c>
      <c r="G93" s="8" t="str">
        <f t="shared" si="23"/>
        <v>201-11</v>
      </c>
      <c r="H93" s="8" t="str">
        <f t="shared" si="23"/>
        <v>일반운영비</v>
      </c>
      <c r="I93" s="8" t="str">
        <f t="shared" si="23"/>
        <v>지급수수료</v>
      </c>
      <c r="J93" s="13" t="s">
        <v>84</v>
      </c>
      <c r="K93" s="8" t="s">
        <v>1049</v>
      </c>
      <c r="L93" s="108" t="s">
        <v>1078</v>
      </c>
      <c r="M93" s="8" t="str">
        <f>VLOOKUP(--L93,' (참고) 예산별 범례'!$A:$C,3,FALSE)</f>
        <v>시설물 재난·사고</v>
      </c>
      <c r="N93" s="8" t="s">
        <v>1072</v>
      </c>
      <c r="O93" s="106" t="s">
        <v>1092</v>
      </c>
      <c r="P93" s="9"/>
      <c r="Q93" s="8" t="s">
        <v>344</v>
      </c>
      <c r="R93" s="9"/>
      <c r="S93" s="8" t="s">
        <v>427</v>
      </c>
      <c r="T93" s="6">
        <v>5000000</v>
      </c>
      <c r="U93" s="6"/>
      <c r="V93" s="6">
        <f t="shared" si="21"/>
        <v>5000000</v>
      </c>
      <c r="W93" s="37"/>
      <c r="X93" s="100">
        <f t="shared" si="22"/>
        <v>0</v>
      </c>
      <c r="Y93" s="1"/>
      <c r="Z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</row>
    <row r="94" spans="2:58" s="65" customFormat="1" ht="99.95" customHeight="1">
      <c r="B94" s="8">
        <f t="shared" si="19"/>
        <v>23</v>
      </c>
      <c r="C94" s="8" t="str">
        <f t="shared" si="23"/>
        <v>시설관리처</v>
      </c>
      <c r="D94" s="8" t="str">
        <f t="shared" si="23"/>
        <v>시설관리 대행사업</v>
      </c>
      <c r="E94" s="8" t="str">
        <f t="shared" si="23"/>
        <v>쾌적하고 안전한 시설환경 조성</v>
      </c>
      <c r="F94" s="8" t="str">
        <f t="shared" si="23"/>
        <v>시민회관 유지·보수</v>
      </c>
      <c r="G94" s="8" t="str">
        <f t="shared" si="23"/>
        <v>201-11</v>
      </c>
      <c r="H94" s="8" t="str">
        <f t="shared" si="23"/>
        <v>일반운영비</v>
      </c>
      <c r="I94" s="8" t="str">
        <f t="shared" si="23"/>
        <v>지급수수료</v>
      </c>
      <c r="J94" s="13" t="s">
        <v>85</v>
      </c>
      <c r="K94" s="8" t="s">
        <v>1049</v>
      </c>
      <c r="L94" s="109">
        <v>12</v>
      </c>
      <c r="M94" s="8" t="str">
        <f>VLOOKUP(--L94,' (참고) 예산별 범례'!$A:$C,3,FALSE)</f>
        <v>시설물 재난·사고</v>
      </c>
      <c r="N94" s="8" t="s">
        <v>1072</v>
      </c>
      <c r="O94" s="106" t="s">
        <v>1092</v>
      </c>
      <c r="P94" s="9"/>
      <c r="Q94" s="8" t="s">
        <v>344</v>
      </c>
      <c r="R94" s="9"/>
      <c r="S94" s="8" t="s">
        <v>427</v>
      </c>
      <c r="T94" s="6">
        <v>31000000</v>
      </c>
      <c r="U94" s="6"/>
      <c r="V94" s="6">
        <f t="shared" si="21"/>
        <v>31000000</v>
      </c>
      <c r="W94" s="37">
        <v>18500000</v>
      </c>
      <c r="X94" s="100">
        <f t="shared" si="22"/>
        <v>0.59677419354838712</v>
      </c>
      <c r="Y94" s="1"/>
      <c r="Z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</row>
    <row r="95" spans="2:58" s="65" customFormat="1" ht="99.95" customHeight="1">
      <c r="B95" s="8">
        <f t="shared" si="19"/>
        <v>24</v>
      </c>
      <c r="C95" s="8" t="str">
        <f t="shared" si="23"/>
        <v>시설관리처</v>
      </c>
      <c r="D95" s="8" t="str">
        <f t="shared" si="23"/>
        <v>시설관리 대행사업</v>
      </c>
      <c r="E95" s="8" t="str">
        <f t="shared" si="23"/>
        <v>쾌적하고 안전한 시설환경 조성</v>
      </c>
      <c r="F95" s="8" t="str">
        <f t="shared" si="23"/>
        <v>시민회관 유지·보수</v>
      </c>
      <c r="G95" s="8" t="s">
        <v>379</v>
      </c>
      <c r="H95" s="8" t="str">
        <f t="shared" si="23"/>
        <v>일반운영비</v>
      </c>
      <c r="I95" s="8" t="s">
        <v>386</v>
      </c>
      <c r="J95" s="13" t="s">
        <v>86</v>
      </c>
      <c r="K95" s="8" t="s">
        <v>1050</v>
      </c>
      <c r="L95" s="108">
        <v>36</v>
      </c>
      <c r="M95" s="8" t="str">
        <f>VLOOKUP(L95,' (참고) 예산별 범례'!$A:$C,3,0)</f>
        <v>안전문화 및 교육·훈련·홍보</v>
      </c>
      <c r="N95" s="8" t="s">
        <v>1072</v>
      </c>
      <c r="O95" s="8">
        <v>5</v>
      </c>
      <c r="P95" s="9"/>
      <c r="Q95" s="8" t="s">
        <v>344</v>
      </c>
      <c r="R95" s="9"/>
      <c r="S95" s="8" t="s">
        <v>427</v>
      </c>
      <c r="T95" s="6">
        <v>750000</v>
      </c>
      <c r="U95" s="6"/>
      <c r="V95" s="6">
        <f t="shared" si="21"/>
        <v>750000</v>
      </c>
      <c r="W95" s="37">
        <v>150000</v>
      </c>
      <c r="X95" s="100">
        <f t="shared" si="22"/>
        <v>0.2</v>
      </c>
      <c r="Y95" s="1"/>
      <c r="Z95" s="4"/>
      <c r="AB95" s="65" t="s">
        <v>1112</v>
      </c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</row>
    <row r="96" spans="2:58" ht="99.95" customHeight="1">
      <c r="B96" s="8">
        <f t="shared" si="19"/>
        <v>25</v>
      </c>
      <c r="C96" s="8" t="str">
        <f t="shared" si="23"/>
        <v>시설관리처</v>
      </c>
      <c r="D96" s="8" t="str">
        <f t="shared" si="23"/>
        <v>시설관리 대행사업</v>
      </c>
      <c r="E96" s="8" t="str">
        <f t="shared" si="23"/>
        <v>쾌적하고 안전한 시설환경 조성</v>
      </c>
      <c r="F96" s="8" t="str">
        <f t="shared" si="23"/>
        <v>시민회관 유지·보수</v>
      </c>
      <c r="G96" s="8" t="str">
        <f>G95</f>
        <v>201-12</v>
      </c>
      <c r="H96" s="8" t="str">
        <f t="shared" si="23"/>
        <v>일반운영비</v>
      </c>
      <c r="I96" s="8" t="str">
        <f>I95</f>
        <v>교육훈련비</v>
      </c>
      <c r="J96" s="13" t="s">
        <v>87</v>
      </c>
      <c r="K96" s="8" t="s">
        <v>1050</v>
      </c>
      <c r="L96" s="108">
        <v>36</v>
      </c>
      <c r="M96" s="8" t="str">
        <f>VLOOKUP(L96,' (참고) 예산별 범례'!$A:$C,3,0)</f>
        <v>안전문화 및 교육·훈련·홍보</v>
      </c>
      <c r="N96" s="8" t="s">
        <v>1072</v>
      </c>
      <c r="O96" s="8">
        <v>5</v>
      </c>
      <c r="P96" s="9"/>
      <c r="Q96" s="8" t="s">
        <v>344</v>
      </c>
      <c r="R96" s="9"/>
      <c r="S96" s="8" t="s">
        <v>427</v>
      </c>
      <c r="T96" s="6">
        <v>850000</v>
      </c>
      <c r="U96" s="6"/>
      <c r="V96" s="6">
        <f t="shared" si="21"/>
        <v>850000</v>
      </c>
      <c r="W96" s="37">
        <v>784000</v>
      </c>
      <c r="X96" s="100">
        <f t="shared" si="22"/>
        <v>0.9223529411764706</v>
      </c>
      <c r="Y96" s="1"/>
      <c r="AB96" s="65" t="s">
        <v>1112</v>
      </c>
    </row>
    <row r="97" spans="2:58" ht="99.95" customHeight="1">
      <c r="B97" s="8">
        <f t="shared" si="19"/>
        <v>26</v>
      </c>
      <c r="C97" s="8" t="str">
        <f t="shared" si="23"/>
        <v>시설관리처</v>
      </c>
      <c r="D97" s="8" t="str">
        <f t="shared" si="23"/>
        <v>시설관리 대행사업</v>
      </c>
      <c r="E97" s="8" t="str">
        <f t="shared" si="23"/>
        <v>쾌적하고 안전한 시설환경 조성</v>
      </c>
      <c r="F97" s="8" t="str">
        <f t="shared" si="23"/>
        <v>시민회관 유지·보수</v>
      </c>
      <c r="G97" s="8" t="str">
        <f>G96</f>
        <v>201-12</v>
      </c>
      <c r="H97" s="8" t="str">
        <f t="shared" si="23"/>
        <v>일반운영비</v>
      </c>
      <c r="I97" s="8" t="str">
        <f>I96</f>
        <v>교육훈련비</v>
      </c>
      <c r="J97" s="13" t="s">
        <v>88</v>
      </c>
      <c r="K97" s="8" t="s">
        <v>1050</v>
      </c>
      <c r="L97" s="108">
        <v>36</v>
      </c>
      <c r="M97" s="8" t="str">
        <f>VLOOKUP(L97,' (참고) 예산별 범례'!$A:$C,3,0)</f>
        <v>안전문화 및 교육·훈련·홍보</v>
      </c>
      <c r="N97" s="8" t="s">
        <v>1072</v>
      </c>
      <c r="O97" s="8">
        <v>5</v>
      </c>
      <c r="P97" s="9"/>
      <c r="Q97" s="8" t="s">
        <v>344</v>
      </c>
      <c r="R97" s="9"/>
      <c r="S97" s="8" t="s">
        <v>427</v>
      </c>
      <c r="T97" s="6">
        <v>990000</v>
      </c>
      <c r="U97" s="6"/>
      <c r="V97" s="6">
        <f t="shared" si="21"/>
        <v>990000</v>
      </c>
      <c r="W97" s="37">
        <v>1048000</v>
      </c>
      <c r="X97" s="100">
        <f t="shared" si="22"/>
        <v>1.0585858585858585</v>
      </c>
      <c r="Y97" s="1"/>
      <c r="AB97" s="65" t="s">
        <v>1112</v>
      </c>
    </row>
    <row r="98" spans="2:58" ht="99.95" customHeight="1">
      <c r="B98" s="8">
        <f t="shared" si="19"/>
        <v>27</v>
      </c>
      <c r="C98" s="8" t="str">
        <f t="shared" si="23"/>
        <v>시설관리처</v>
      </c>
      <c r="D98" s="8" t="str">
        <f t="shared" si="23"/>
        <v>시설관리 대행사업</v>
      </c>
      <c r="E98" s="8" t="str">
        <f t="shared" si="23"/>
        <v>쾌적하고 안전한 시설환경 조성</v>
      </c>
      <c r="F98" s="8" t="str">
        <f t="shared" si="23"/>
        <v>시민회관 유지·보수</v>
      </c>
      <c r="G98" s="8" t="s">
        <v>380</v>
      </c>
      <c r="H98" s="8" t="str">
        <f t="shared" si="23"/>
        <v>일반운영비</v>
      </c>
      <c r="I98" s="8" t="s">
        <v>399</v>
      </c>
      <c r="J98" s="13" t="s">
        <v>89</v>
      </c>
      <c r="K98" s="8" t="s">
        <v>1049</v>
      </c>
      <c r="L98" s="109">
        <v>12</v>
      </c>
      <c r="M98" s="8" t="str">
        <f>VLOOKUP(--L98,' (참고) 예산별 범례'!$A:$C,3,FALSE)</f>
        <v>시설물 재난·사고</v>
      </c>
      <c r="N98" s="8" t="s">
        <v>1072</v>
      </c>
      <c r="O98" s="106" t="s">
        <v>1084</v>
      </c>
      <c r="P98" s="9"/>
      <c r="Q98" s="8" t="s">
        <v>344</v>
      </c>
      <c r="R98" s="9"/>
      <c r="S98" s="8" t="s">
        <v>428</v>
      </c>
      <c r="T98" s="6">
        <v>11400000</v>
      </c>
      <c r="U98" s="6"/>
      <c r="V98" s="6">
        <f t="shared" si="21"/>
        <v>11400000</v>
      </c>
      <c r="W98" s="37">
        <v>8370000</v>
      </c>
      <c r="X98" s="100">
        <f t="shared" si="22"/>
        <v>0.73421052631578942</v>
      </c>
      <c r="Y98" s="1"/>
    </row>
    <row r="99" spans="2:58" ht="99.95" customHeight="1">
      <c r="B99" s="8">
        <f t="shared" si="19"/>
        <v>28</v>
      </c>
      <c r="C99" s="8" t="str">
        <f t="shared" ref="C99:I114" si="24">C98</f>
        <v>시설관리처</v>
      </c>
      <c r="D99" s="8" t="str">
        <f t="shared" si="24"/>
        <v>시설관리 대행사업</v>
      </c>
      <c r="E99" s="8" t="str">
        <f t="shared" si="24"/>
        <v>쾌적하고 안전한 시설환경 조성</v>
      </c>
      <c r="F99" s="8" t="str">
        <f t="shared" si="24"/>
        <v>시민회관 유지·보수</v>
      </c>
      <c r="G99" s="8" t="s">
        <v>401</v>
      </c>
      <c r="H99" s="8" t="str">
        <f>H98</f>
        <v>일반운영비</v>
      </c>
      <c r="I99" s="8" t="s">
        <v>402</v>
      </c>
      <c r="J99" s="13" t="s">
        <v>90</v>
      </c>
      <c r="K99" s="8" t="s">
        <v>1050</v>
      </c>
      <c r="L99" s="108">
        <v>38</v>
      </c>
      <c r="M99" s="8" t="str">
        <f>VLOOKUP(L99,' (참고) 예산별 범례'!$A:$C,3,0)</f>
        <v>재난 구호 및 복구</v>
      </c>
      <c r="N99" s="8" t="s">
        <v>1072</v>
      </c>
      <c r="O99" s="8">
        <v>9</v>
      </c>
      <c r="P99" s="8" t="s">
        <v>344</v>
      </c>
      <c r="Q99" s="9"/>
      <c r="R99" s="9"/>
      <c r="S99" s="8" t="s">
        <v>426</v>
      </c>
      <c r="T99" s="6">
        <v>40000</v>
      </c>
      <c r="U99" s="6"/>
      <c r="V99" s="6">
        <f t="shared" si="21"/>
        <v>40000</v>
      </c>
      <c r="W99" s="37">
        <v>40000</v>
      </c>
      <c r="X99" s="100">
        <f t="shared" si="22"/>
        <v>1</v>
      </c>
      <c r="Y99" s="1"/>
      <c r="AF99" s="65" t="s">
        <v>1119</v>
      </c>
    </row>
    <row r="100" spans="2:58" ht="99.95" customHeight="1">
      <c r="B100" s="8">
        <f t="shared" si="19"/>
        <v>29</v>
      </c>
      <c r="C100" s="8" t="str">
        <f t="shared" si="24"/>
        <v>시설관리처</v>
      </c>
      <c r="D100" s="8" t="str">
        <f t="shared" si="24"/>
        <v>시설관리 대행사업</v>
      </c>
      <c r="E100" s="8" t="str">
        <f t="shared" si="24"/>
        <v>쾌적하고 안전한 시설환경 조성</v>
      </c>
      <c r="F100" s="8" t="str">
        <f t="shared" si="24"/>
        <v>시민회관 유지·보수</v>
      </c>
      <c r="G100" s="8" t="s">
        <v>390</v>
      </c>
      <c r="H100" s="8" t="s">
        <v>391</v>
      </c>
      <c r="I100" s="8" t="s">
        <v>392</v>
      </c>
      <c r="J100" s="13" t="s">
        <v>86</v>
      </c>
      <c r="K100" s="8" t="s">
        <v>1049</v>
      </c>
      <c r="L100" s="109" t="s">
        <v>1078</v>
      </c>
      <c r="M100" s="8" t="str">
        <f>VLOOKUP(--L100,' (참고) 예산별 범례'!$A:$C,3,FALSE)</f>
        <v>시설물 재난·사고</v>
      </c>
      <c r="N100" s="8" t="s">
        <v>1072</v>
      </c>
      <c r="O100" s="106" t="s">
        <v>1084</v>
      </c>
      <c r="P100" s="9"/>
      <c r="Q100" s="8" t="s">
        <v>344</v>
      </c>
      <c r="R100" s="9"/>
      <c r="S100" s="9" t="s">
        <v>442</v>
      </c>
      <c r="T100" s="6">
        <v>17150000</v>
      </c>
      <c r="U100" s="6"/>
      <c r="V100" s="6">
        <f t="shared" si="21"/>
        <v>17150000</v>
      </c>
      <c r="W100" s="37">
        <f>4378200+10193120+1380950</f>
        <v>15952270</v>
      </c>
      <c r="X100" s="100">
        <f t="shared" si="22"/>
        <v>0.93016151603498542</v>
      </c>
      <c r="Y100" s="1"/>
    </row>
    <row r="101" spans="2:58" ht="99.95" customHeight="1">
      <c r="B101" s="8">
        <f t="shared" si="19"/>
        <v>30</v>
      </c>
      <c r="C101" s="8" t="str">
        <f t="shared" si="24"/>
        <v>시설관리처</v>
      </c>
      <c r="D101" s="8" t="str">
        <f t="shared" si="24"/>
        <v>시설관리 대행사업</v>
      </c>
      <c r="E101" s="8" t="str">
        <f t="shared" si="24"/>
        <v>쾌적하고 안전한 시설환경 조성</v>
      </c>
      <c r="F101" s="8" t="str">
        <f t="shared" si="24"/>
        <v>시민회관 유지·보수</v>
      </c>
      <c r="G101" s="8" t="str">
        <f t="shared" si="24"/>
        <v>206-01</v>
      </c>
      <c r="H101" s="8" t="str">
        <f t="shared" si="24"/>
        <v>재료비</v>
      </c>
      <c r="I101" s="8" t="str">
        <f t="shared" si="24"/>
        <v>일반재료비</v>
      </c>
      <c r="J101" s="13" t="s">
        <v>87</v>
      </c>
      <c r="K101" s="8" t="s">
        <v>1049</v>
      </c>
      <c r="L101" s="109" t="s">
        <v>1078</v>
      </c>
      <c r="M101" s="8" t="str">
        <f>VLOOKUP(--L101,' (참고) 예산별 범례'!$A:$C,3,FALSE)</f>
        <v>시설물 재난·사고</v>
      </c>
      <c r="N101" s="8" t="s">
        <v>1072</v>
      </c>
      <c r="O101" s="106" t="s">
        <v>1084</v>
      </c>
      <c r="P101" s="9"/>
      <c r="Q101" s="8" t="s">
        <v>344</v>
      </c>
      <c r="R101" s="9"/>
      <c r="S101" s="9" t="s">
        <v>442</v>
      </c>
      <c r="T101" s="6">
        <v>39800000</v>
      </c>
      <c r="U101" s="6"/>
      <c r="V101" s="6">
        <f t="shared" si="21"/>
        <v>39800000</v>
      </c>
      <c r="W101" s="37">
        <f>15883620+440000+3985890+4053280+176000+8213700+1483520</f>
        <v>34236010</v>
      </c>
      <c r="X101" s="100">
        <f t="shared" si="22"/>
        <v>0.86020125628140709</v>
      </c>
      <c r="Y101" s="1"/>
    </row>
    <row r="102" spans="2:58" ht="99.95" customHeight="1">
      <c r="B102" s="8">
        <f t="shared" si="19"/>
        <v>31</v>
      </c>
      <c r="C102" s="8" t="str">
        <f t="shared" si="24"/>
        <v>시설관리처</v>
      </c>
      <c r="D102" s="8" t="str">
        <f t="shared" si="24"/>
        <v>시설관리 대행사업</v>
      </c>
      <c r="E102" s="8" t="str">
        <f t="shared" si="24"/>
        <v>쾌적하고 안전한 시설환경 조성</v>
      </c>
      <c r="F102" s="8" t="str">
        <f t="shared" si="24"/>
        <v>시민회관 유지·보수</v>
      </c>
      <c r="G102" s="8" t="str">
        <f t="shared" si="24"/>
        <v>206-01</v>
      </c>
      <c r="H102" s="8" t="str">
        <f t="shared" si="24"/>
        <v>재료비</v>
      </c>
      <c r="I102" s="8" t="str">
        <f t="shared" si="24"/>
        <v>일반재료비</v>
      </c>
      <c r="J102" s="13" t="s">
        <v>91</v>
      </c>
      <c r="K102" s="8" t="s">
        <v>1049</v>
      </c>
      <c r="L102" s="109" t="s">
        <v>1078</v>
      </c>
      <c r="M102" s="8" t="str">
        <f>VLOOKUP(--L102,' (참고) 예산별 범례'!$A:$C,3,FALSE)</f>
        <v>시설물 재난·사고</v>
      </c>
      <c r="N102" s="8" t="s">
        <v>1072</v>
      </c>
      <c r="O102" s="106" t="s">
        <v>1084</v>
      </c>
      <c r="P102" s="9"/>
      <c r="Q102" s="8" t="s">
        <v>344</v>
      </c>
      <c r="R102" s="9"/>
      <c r="S102" s="9" t="s">
        <v>442</v>
      </c>
      <c r="T102" s="6">
        <v>5500000</v>
      </c>
      <c r="U102" s="6"/>
      <c r="V102" s="6">
        <f t="shared" si="21"/>
        <v>5500000</v>
      </c>
      <c r="W102" s="37">
        <v>3740000</v>
      </c>
      <c r="X102" s="100">
        <f t="shared" si="22"/>
        <v>0.68</v>
      </c>
      <c r="Y102" s="1"/>
    </row>
    <row r="103" spans="2:58" ht="99.95" customHeight="1">
      <c r="B103" s="8">
        <f t="shared" si="19"/>
        <v>32</v>
      </c>
      <c r="C103" s="8" t="str">
        <f t="shared" si="24"/>
        <v>시설관리처</v>
      </c>
      <c r="D103" s="8" t="str">
        <f t="shared" si="24"/>
        <v>시설관리 대행사업</v>
      </c>
      <c r="E103" s="8" t="str">
        <f t="shared" si="24"/>
        <v>쾌적하고 안전한 시설환경 조성</v>
      </c>
      <c r="F103" s="8" t="str">
        <f t="shared" si="24"/>
        <v>시민회관 유지·보수</v>
      </c>
      <c r="G103" s="8" t="str">
        <f t="shared" si="24"/>
        <v>206-01</v>
      </c>
      <c r="H103" s="8" t="str">
        <f t="shared" si="24"/>
        <v>재료비</v>
      </c>
      <c r="I103" s="8" t="str">
        <f t="shared" si="24"/>
        <v>일반재료비</v>
      </c>
      <c r="J103" s="13" t="s">
        <v>92</v>
      </c>
      <c r="K103" s="8" t="s">
        <v>1049</v>
      </c>
      <c r="L103" s="109" t="s">
        <v>1078</v>
      </c>
      <c r="M103" s="8" t="str">
        <f>VLOOKUP(--L103,' (참고) 예산별 범례'!$A:$C,3,FALSE)</f>
        <v>시설물 재난·사고</v>
      </c>
      <c r="N103" s="8" t="s">
        <v>1072</v>
      </c>
      <c r="O103" s="106" t="s">
        <v>1084</v>
      </c>
      <c r="P103" s="9"/>
      <c r="Q103" s="8" t="s">
        <v>344</v>
      </c>
      <c r="R103" s="9"/>
      <c r="S103" s="9" t="s">
        <v>442</v>
      </c>
      <c r="T103" s="6">
        <v>800000</v>
      </c>
      <c r="U103" s="6"/>
      <c r="V103" s="6">
        <f t="shared" si="21"/>
        <v>800000</v>
      </c>
      <c r="W103" s="37">
        <v>754200</v>
      </c>
      <c r="X103" s="100">
        <f t="shared" si="22"/>
        <v>0.94274999999999998</v>
      </c>
      <c r="Y103" s="1"/>
    </row>
    <row r="104" spans="2:58" ht="99.95" customHeight="1">
      <c r="B104" s="8">
        <f t="shared" si="19"/>
        <v>33</v>
      </c>
      <c r="C104" s="8" t="str">
        <f t="shared" si="24"/>
        <v>시설관리처</v>
      </c>
      <c r="D104" s="8" t="str">
        <f t="shared" si="24"/>
        <v>시설관리 대행사업</v>
      </c>
      <c r="E104" s="8" t="str">
        <f t="shared" si="24"/>
        <v>쾌적하고 안전한 시설환경 조성</v>
      </c>
      <c r="F104" s="8" t="str">
        <f t="shared" si="24"/>
        <v>시민회관 유지·보수</v>
      </c>
      <c r="G104" s="8" t="str">
        <f t="shared" si="24"/>
        <v>206-01</v>
      </c>
      <c r="H104" s="8" t="str">
        <f t="shared" si="24"/>
        <v>재료비</v>
      </c>
      <c r="I104" s="8" t="str">
        <f t="shared" si="24"/>
        <v>일반재료비</v>
      </c>
      <c r="J104" s="13" t="s">
        <v>93</v>
      </c>
      <c r="K104" s="8" t="s">
        <v>1049</v>
      </c>
      <c r="L104" s="109" t="s">
        <v>1082</v>
      </c>
      <c r="M104" s="8" t="str">
        <f>VLOOKUP(--L104,' (참고) 예산별 범례'!$A:$C,3,FALSE)</f>
        <v>수질오염</v>
      </c>
      <c r="N104" s="8" t="s">
        <v>1072</v>
      </c>
      <c r="O104" s="106" t="s">
        <v>1084</v>
      </c>
      <c r="P104" s="9"/>
      <c r="Q104" s="8" t="s">
        <v>344</v>
      </c>
      <c r="R104" s="9"/>
      <c r="S104" s="9" t="s">
        <v>442</v>
      </c>
      <c r="T104" s="6">
        <v>29088000</v>
      </c>
      <c r="U104" s="6"/>
      <c r="V104" s="6">
        <f t="shared" si="21"/>
        <v>29088000</v>
      </c>
      <c r="W104" s="37">
        <f>138600+17960000+6464700+1040000</f>
        <v>25603300</v>
      </c>
      <c r="X104" s="100">
        <f t="shared" si="22"/>
        <v>0.88020145764576463</v>
      </c>
      <c r="Y104" s="1"/>
    </row>
    <row r="105" spans="2:58" ht="99.95" customHeight="1">
      <c r="B105" s="8">
        <f t="shared" si="19"/>
        <v>34</v>
      </c>
      <c r="C105" s="8" t="str">
        <f t="shared" si="24"/>
        <v>시설관리처</v>
      </c>
      <c r="D105" s="8" t="str">
        <f t="shared" si="24"/>
        <v>시설관리 대행사업</v>
      </c>
      <c r="E105" s="8" t="str">
        <f t="shared" si="24"/>
        <v>쾌적하고 안전한 시설환경 조성</v>
      </c>
      <c r="F105" s="8" t="str">
        <f t="shared" si="24"/>
        <v>시민회관 유지·보수</v>
      </c>
      <c r="G105" s="8" t="str">
        <f t="shared" si="24"/>
        <v>206-01</v>
      </c>
      <c r="H105" s="8" t="str">
        <f t="shared" si="24"/>
        <v>재료비</v>
      </c>
      <c r="I105" s="8" t="str">
        <f t="shared" si="24"/>
        <v>일반재료비</v>
      </c>
      <c r="J105" s="13" t="s">
        <v>94</v>
      </c>
      <c r="K105" s="8" t="s">
        <v>1049</v>
      </c>
      <c r="L105" s="109" t="s">
        <v>1078</v>
      </c>
      <c r="M105" s="8" t="str">
        <f>VLOOKUP(--L105,' (참고) 예산별 범례'!$A:$C,3,FALSE)</f>
        <v>시설물 재난·사고</v>
      </c>
      <c r="N105" s="8" t="s">
        <v>1072</v>
      </c>
      <c r="O105" s="106" t="s">
        <v>1084</v>
      </c>
      <c r="P105" s="9"/>
      <c r="Q105" s="8" t="s">
        <v>344</v>
      </c>
      <c r="R105" s="9"/>
      <c r="S105" s="9" t="s">
        <v>442</v>
      </c>
      <c r="T105" s="6">
        <v>1000000</v>
      </c>
      <c r="U105" s="6"/>
      <c r="V105" s="6">
        <f t="shared" si="21"/>
        <v>1000000</v>
      </c>
      <c r="W105" s="37">
        <v>987110</v>
      </c>
      <c r="X105" s="100">
        <f t="shared" si="22"/>
        <v>0.98711000000000004</v>
      </c>
      <c r="Y105" s="1"/>
    </row>
    <row r="106" spans="2:58" ht="99.95" customHeight="1">
      <c r="B106" s="8">
        <f t="shared" si="19"/>
        <v>35</v>
      </c>
      <c r="C106" s="8" t="str">
        <f t="shared" si="24"/>
        <v>시설관리처</v>
      </c>
      <c r="D106" s="8" t="str">
        <f t="shared" si="24"/>
        <v>시설관리 대행사업</v>
      </c>
      <c r="E106" s="8" t="str">
        <f t="shared" si="24"/>
        <v>쾌적하고 안전한 시설환경 조성</v>
      </c>
      <c r="F106" s="8" t="str">
        <f t="shared" si="24"/>
        <v>시민회관 유지·보수</v>
      </c>
      <c r="G106" s="8" t="str">
        <f t="shared" si="24"/>
        <v>206-01</v>
      </c>
      <c r="H106" s="8" t="str">
        <f t="shared" si="24"/>
        <v>재료비</v>
      </c>
      <c r="I106" s="8" t="str">
        <f t="shared" si="24"/>
        <v>일반재료비</v>
      </c>
      <c r="J106" s="13" t="s">
        <v>95</v>
      </c>
      <c r="K106" s="8" t="s">
        <v>1049</v>
      </c>
      <c r="L106" s="109" t="s">
        <v>1080</v>
      </c>
      <c r="M106" s="8" t="str">
        <f>VLOOKUP(--L106,' (참고) 예산별 범례'!$A:$C,3,FALSE)</f>
        <v>전기·가스 사고</v>
      </c>
      <c r="N106" s="8" t="s">
        <v>1072</v>
      </c>
      <c r="O106" s="106" t="s">
        <v>1084</v>
      </c>
      <c r="P106" s="9"/>
      <c r="Q106" s="8" t="s">
        <v>344</v>
      </c>
      <c r="R106" s="9"/>
      <c r="S106" s="9" t="s">
        <v>442</v>
      </c>
      <c r="T106" s="6">
        <v>42300000</v>
      </c>
      <c r="U106" s="6"/>
      <c r="V106" s="6">
        <f t="shared" si="21"/>
        <v>42300000</v>
      </c>
      <c r="W106" s="37">
        <f>9860650+15438000+5014930+1426700+3995580+561010+363560+1877700+716000</f>
        <v>39254130</v>
      </c>
      <c r="X106" s="100">
        <f t="shared" si="22"/>
        <v>0.92799361702127658</v>
      </c>
      <c r="Y106" s="1"/>
    </row>
    <row r="107" spans="2:58" ht="99.95" customHeight="1">
      <c r="B107" s="8">
        <f t="shared" si="19"/>
        <v>36</v>
      </c>
      <c r="C107" s="8" t="str">
        <f t="shared" si="24"/>
        <v>시설관리처</v>
      </c>
      <c r="D107" s="8" t="str">
        <f t="shared" si="24"/>
        <v>시설관리 대행사업</v>
      </c>
      <c r="E107" s="8" t="str">
        <f t="shared" si="24"/>
        <v>쾌적하고 안전한 시설환경 조성</v>
      </c>
      <c r="F107" s="8" t="str">
        <f t="shared" si="24"/>
        <v>시민회관 유지·보수</v>
      </c>
      <c r="G107" s="8" t="str">
        <f t="shared" si="24"/>
        <v>206-01</v>
      </c>
      <c r="H107" s="8" t="str">
        <f t="shared" si="24"/>
        <v>재료비</v>
      </c>
      <c r="I107" s="8" t="str">
        <f t="shared" si="24"/>
        <v>일반재료비</v>
      </c>
      <c r="J107" s="13" t="s">
        <v>96</v>
      </c>
      <c r="K107" s="8" t="s">
        <v>1049</v>
      </c>
      <c r="L107" s="109" t="s">
        <v>1079</v>
      </c>
      <c r="M107" s="8" t="str">
        <f>VLOOKUP(--L107,' (참고) 예산별 범례'!$A:$C,3,FALSE)</f>
        <v>화재·폭발</v>
      </c>
      <c r="N107" s="8" t="s">
        <v>1072</v>
      </c>
      <c r="O107" s="106" t="s">
        <v>1084</v>
      </c>
      <c r="P107" s="9"/>
      <c r="Q107" s="8" t="s">
        <v>344</v>
      </c>
      <c r="R107" s="9"/>
      <c r="S107" s="9" t="s">
        <v>442</v>
      </c>
      <c r="T107" s="6">
        <v>4498000</v>
      </c>
      <c r="U107" s="6"/>
      <c r="V107" s="6">
        <f t="shared" si="21"/>
        <v>4498000</v>
      </c>
      <c r="W107" s="37">
        <f>1720780+195760+311070+1478800+447800</f>
        <v>4154210</v>
      </c>
      <c r="X107" s="100">
        <f t="shared" si="22"/>
        <v>0.92356825255669184</v>
      </c>
      <c r="Y107" s="1"/>
    </row>
    <row r="108" spans="2:58" ht="99.95" customHeight="1">
      <c r="B108" s="8">
        <f t="shared" si="19"/>
        <v>37</v>
      </c>
      <c r="C108" s="8" t="str">
        <f t="shared" si="24"/>
        <v>시설관리처</v>
      </c>
      <c r="D108" s="8" t="str">
        <f t="shared" si="24"/>
        <v>시설관리 대행사업</v>
      </c>
      <c r="E108" s="8" t="str">
        <f t="shared" si="24"/>
        <v>쾌적하고 안전한 시설환경 조성</v>
      </c>
      <c r="F108" s="8" t="str">
        <f t="shared" si="24"/>
        <v>시민회관 유지·보수</v>
      </c>
      <c r="G108" s="8" t="s">
        <v>406</v>
      </c>
      <c r="H108" s="8" t="s">
        <v>407</v>
      </c>
      <c r="I108" s="8" t="s">
        <v>408</v>
      </c>
      <c r="J108" s="13" t="s">
        <v>97</v>
      </c>
      <c r="K108" s="8" t="s">
        <v>1049</v>
      </c>
      <c r="L108" s="109" t="s">
        <v>1078</v>
      </c>
      <c r="M108" s="8" t="str">
        <f>VLOOKUP(--L108,' (참고) 예산별 범례'!$A:$C,3,FALSE)</f>
        <v>시설물 재난·사고</v>
      </c>
      <c r="N108" s="8" t="s">
        <v>1072</v>
      </c>
      <c r="O108" s="106" t="s">
        <v>1084</v>
      </c>
      <c r="P108" s="9"/>
      <c r="Q108" s="8" t="s">
        <v>344</v>
      </c>
      <c r="R108" s="9"/>
      <c r="S108" s="9" t="s">
        <v>442</v>
      </c>
      <c r="T108" s="6">
        <v>136487000</v>
      </c>
      <c r="U108" s="6"/>
      <c r="V108" s="6">
        <f t="shared" si="21"/>
        <v>136487000</v>
      </c>
      <c r="W108" s="37">
        <v>148441880</v>
      </c>
      <c r="X108" s="100">
        <f t="shared" si="22"/>
        <v>1.0875898803549056</v>
      </c>
      <c r="Y108" s="6"/>
    </row>
    <row r="109" spans="2:58" ht="99.95" customHeight="1">
      <c r="B109" s="8">
        <f t="shared" si="19"/>
        <v>38</v>
      </c>
      <c r="C109" s="8" t="str">
        <f t="shared" si="24"/>
        <v>시설관리처</v>
      </c>
      <c r="D109" s="8" t="str">
        <f t="shared" si="24"/>
        <v>시설관리 대행사업</v>
      </c>
      <c r="E109" s="8" t="str">
        <f t="shared" si="24"/>
        <v>쾌적하고 안전한 시설환경 조성</v>
      </c>
      <c r="F109" s="8" t="str">
        <f t="shared" si="24"/>
        <v>시민회관 유지·보수</v>
      </c>
      <c r="G109" s="8" t="str">
        <f t="shared" si="24"/>
        <v>214-05</v>
      </c>
      <c r="H109" s="8" t="str">
        <f t="shared" si="24"/>
        <v>수선유지교체비</v>
      </c>
      <c r="I109" s="8" t="str">
        <f t="shared" si="24"/>
        <v>수선유지비</v>
      </c>
      <c r="J109" s="13" t="s">
        <v>94</v>
      </c>
      <c r="K109" s="8" t="s">
        <v>1049</v>
      </c>
      <c r="L109" s="109" t="s">
        <v>1078</v>
      </c>
      <c r="M109" s="8" t="str">
        <f>VLOOKUP(--L109,' (참고) 예산별 범례'!$A:$C,3,FALSE)</f>
        <v>시설물 재난·사고</v>
      </c>
      <c r="N109" s="8" t="s">
        <v>1072</v>
      </c>
      <c r="O109" s="106" t="s">
        <v>1084</v>
      </c>
      <c r="P109" s="9"/>
      <c r="Q109" s="8" t="s">
        <v>344</v>
      </c>
      <c r="R109" s="9"/>
      <c r="S109" s="9" t="s">
        <v>442</v>
      </c>
      <c r="T109" s="6">
        <v>37500000</v>
      </c>
      <c r="U109" s="6"/>
      <c r="V109" s="6">
        <f t="shared" si="21"/>
        <v>37500000</v>
      </c>
      <c r="W109" s="37">
        <v>34617000</v>
      </c>
      <c r="X109" s="100">
        <f t="shared" si="22"/>
        <v>0.92312000000000005</v>
      </c>
      <c r="Y109" s="1"/>
    </row>
    <row r="110" spans="2:58" ht="99.95" customHeight="1">
      <c r="B110" s="8">
        <f t="shared" si="19"/>
        <v>39</v>
      </c>
      <c r="C110" s="8" t="str">
        <f t="shared" si="24"/>
        <v>시설관리처</v>
      </c>
      <c r="D110" s="8" t="str">
        <f t="shared" si="24"/>
        <v>시설관리 대행사업</v>
      </c>
      <c r="E110" s="8" t="str">
        <f t="shared" si="24"/>
        <v>쾌적하고 안전한 시설환경 조성</v>
      </c>
      <c r="F110" s="8" t="str">
        <f t="shared" si="24"/>
        <v>시민회관 유지·보수</v>
      </c>
      <c r="G110" s="8" t="str">
        <f t="shared" si="24"/>
        <v>214-05</v>
      </c>
      <c r="H110" s="8" t="str">
        <f t="shared" si="24"/>
        <v>수선유지교체비</v>
      </c>
      <c r="I110" s="8" t="str">
        <f t="shared" si="24"/>
        <v>수선유지비</v>
      </c>
      <c r="J110" s="13" t="s">
        <v>98</v>
      </c>
      <c r="K110" s="8" t="s">
        <v>1049</v>
      </c>
      <c r="L110" s="109" t="s">
        <v>1078</v>
      </c>
      <c r="M110" s="8" t="str">
        <f>VLOOKUP(--L110,' (참고) 예산별 범례'!$A:$C,3,FALSE)</f>
        <v>시설물 재난·사고</v>
      </c>
      <c r="N110" s="8" t="s">
        <v>1072</v>
      </c>
      <c r="O110" s="106" t="s">
        <v>1084</v>
      </c>
      <c r="P110" s="9"/>
      <c r="Q110" s="8" t="s">
        <v>344</v>
      </c>
      <c r="R110" s="9"/>
      <c r="S110" s="9" t="s">
        <v>442</v>
      </c>
      <c r="T110" s="6">
        <v>70000000</v>
      </c>
      <c r="U110" s="6"/>
      <c r="V110" s="6">
        <f t="shared" si="21"/>
        <v>70000000</v>
      </c>
      <c r="W110" s="37">
        <v>106233100</v>
      </c>
      <c r="X110" s="100">
        <f t="shared" si="22"/>
        <v>1.5176157142857143</v>
      </c>
      <c r="Y110" s="1"/>
    </row>
    <row r="111" spans="2:58" ht="99.95" customHeight="1">
      <c r="B111" s="8">
        <f t="shared" si="19"/>
        <v>40</v>
      </c>
      <c r="C111" s="8" t="str">
        <f t="shared" si="24"/>
        <v>시설관리처</v>
      </c>
      <c r="D111" s="8" t="str">
        <f t="shared" si="24"/>
        <v>시설관리 대행사업</v>
      </c>
      <c r="E111" s="8" t="str">
        <f t="shared" si="24"/>
        <v>쾌적하고 안전한 시설환경 조성</v>
      </c>
      <c r="F111" s="8" t="str">
        <f t="shared" si="24"/>
        <v>시민회관 유지·보수</v>
      </c>
      <c r="G111" s="8" t="str">
        <f t="shared" si="24"/>
        <v>214-05</v>
      </c>
      <c r="H111" s="8" t="str">
        <f t="shared" si="24"/>
        <v>수선유지교체비</v>
      </c>
      <c r="I111" s="8" t="str">
        <f t="shared" si="24"/>
        <v>수선유지비</v>
      </c>
      <c r="J111" s="13" t="s">
        <v>99</v>
      </c>
      <c r="K111" s="8" t="s">
        <v>1049</v>
      </c>
      <c r="L111" s="109" t="s">
        <v>1078</v>
      </c>
      <c r="M111" s="8" t="str">
        <f>VLOOKUP(--L111,' (참고) 예산별 범례'!$A:$C,3,FALSE)</f>
        <v>시설물 재난·사고</v>
      </c>
      <c r="N111" s="8" t="s">
        <v>1072</v>
      </c>
      <c r="O111" s="106" t="s">
        <v>1084</v>
      </c>
      <c r="P111" s="9"/>
      <c r="Q111" s="8" t="s">
        <v>344</v>
      </c>
      <c r="R111" s="9"/>
      <c r="S111" s="9" t="s">
        <v>442</v>
      </c>
      <c r="T111" s="6">
        <v>71000000</v>
      </c>
      <c r="U111" s="6"/>
      <c r="V111" s="6">
        <f t="shared" si="21"/>
        <v>71000000</v>
      </c>
      <c r="W111" s="37">
        <v>61117700</v>
      </c>
      <c r="X111" s="100">
        <f t="shared" si="22"/>
        <v>0.86081267605633804</v>
      </c>
      <c r="Y111" s="1"/>
    </row>
    <row r="112" spans="2:58" s="65" customFormat="1" ht="99.95" customHeight="1">
      <c r="B112" s="8">
        <f t="shared" si="19"/>
        <v>41</v>
      </c>
      <c r="C112" s="8" t="str">
        <f t="shared" si="24"/>
        <v>시설관리처</v>
      </c>
      <c r="D112" s="8" t="str">
        <f t="shared" si="24"/>
        <v>시설관리 대행사업</v>
      </c>
      <c r="E112" s="8" t="str">
        <f t="shared" si="24"/>
        <v>쾌적하고 안전한 시설환경 조성</v>
      </c>
      <c r="F112" s="8" t="str">
        <f t="shared" si="24"/>
        <v>시민회관 유지·보수</v>
      </c>
      <c r="G112" s="8" t="str">
        <f t="shared" si="24"/>
        <v>214-05</v>
      </c>
      <c r="H112" s="8" t="str">
        <f t="shared" si="24"/>
        <v>수선유지교체비</v>
      </c>
      <c r="I112" s="8" t="str">
        <f t="shared" si="24"/>
        <v>수선유지비</v>
      </c>
      <c r="J112" s="13" t="s">
        <v>100</v>
      </c>
      <c r="K112" s="8" t="s">
        <v>1049</v>
      </c>
      <c r="L112" s="109" t="s">
        <v>1078</v>
      </c>
      <c r="M112" s="8" t="str">
        <f>VLOOKUP(--L112,' (참고) 예산별 범례'!$A:$C,3,FALSE)</f>
        <v>시설물 재난·사고</v>
      </c>
      <c r="N112" s="8" t="s">
        <v>1072</v>
      </c>
      <c r="O112" s="106" t="s">
        <v>1084</v>
      </c>
      <c r="P112" s="9"/>
      <c r="Q112" s="8" t="s">
        <v>344</v>
      </c>
      <c r="R112" s="9"/>
      <c r="S112" s="9" t="s">
        <v>442</v>
      </c>
      <c r="T112" s="6">
        <v>17800000</v>
      </c>
      <c r="U112" s="6"/>
      <c r="V112" s="6">
        <f t="shared" si="21"/>
        <v>17800000</v>
      </c>
      <c r="W112" s="37">
        <v>10040000</v>
      </c>
      <c r="X112" s="100">
        <f t="shared" si="22"/>
        <v>0.56404494382022474</v>
      </c>
      <c r="Y112" s="1"/>
      <c r="Z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</row>
    <row r="113" spans="2:58" s="65" customFormat="1" ht="99.95" customHeight="1">
      <c r="B113" s="8">
        <f t="shared" si="19"/>
        <v>42</v>
      </c>
      <c r="C113" s="8" t="str">
        <f t="shared" si="24"/>
        <v>시설관리처</v>
      </c>
      <c r="D113" s="8" t="str">
        <f t="shared" si="24"/>
        <v>시설관리 대행사업</v>
      </c>
      <c r="E113" s="8" t="str">
        <f t="shared" si="24"/>
        <v>쾌적하고 안전한 시설환경 조성</v>
      </c>
      <c r="F113" s="8" t="str">
        <f t="shared" si="24"/>
        <v>시민회관 유지·보수</v>
      </c>
      <c r="G113" s="8" t="str">
        <f t="shared" si="24"/>
        <v>214-05</v>
      </c>
      <c r="H113" s="8" t="str">
        <f t="shared" si="24"/>
        <v>수선유지교체비</v>
      </c>
      <c r="I113" s="8" t="str">
        <f t="shared" si="24"/>
        <v>수선유지비</v>
      </c>
      <c r="J113" s="13" t="s">
        <v>101</v>
      </c>
      <c r="K113" s="8" t="s">
        <v>1049</v>
      </c>
      <c r="L113" s="109" t="s">
        <v>1078</v>
      </c>
      <c r="M113" s="8" t="str">
        <f>VLOOKUP(--L113,' (참고) 예산별 범례'!$A:$C,3,FALSE)</f>
        <v>시설물 재난·사고</v>
      </c>
      <c r="N113" s="8" t="s">
        <v>1072</v>
      </c>
      <c r="O113" s="106" t="s">
        <v>1084</v>
      </c>
      <c r="P113" s="9"/>
      <c r="Q113" s="8" t="s">
        <v>344</v>
      </c>
      <c r="R113" s="9"/>
      <c r="S113" s="9" t="s">
        <v>442</v>
      </c>
      <c r="T113" s="6">
        <v>18000000</v>
      </c>
      <c r="U113" s="6"/>
      <c r="V113" s="6">
        <f t="shared" si="21"/>
        <v>18000000</v>
      </c>
      <c r="W113" s="37">
        <v>17050000</v>
      </c>
      <c r="X113" s="100">
        <f t="shared" si="22"/>
        <v>0.94722222222222219</v>
      </c>
      <c r="Y113" s="1"/>
      <c r="Z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</row>
    <row r="114" spans="2:58" s="65" customFormat="1" ht="99.95" customHeight="1">
      <c r="B114" s="8">
        <f t="shared" si="19"/>
        <v>43</v>
      </c>
      <c r="C114" s="8" t="str">
        <f t="shared" si="24"/>
        <v>시설관리처</v>
      </c>
      <c r="D114" s="8" t="str">
        <f t="shared" si="24"/>
        <v>시설관리 대행사업</v>
      </c>
      <c r="E114" s="8" t="str">
        <f t="shared" si="24"/>
        <v>쾌적하고 안전한 시설환경 조성</v>
      </c>
      <c r="F114" s="8" t="str">
        <f t="shared" si="24"/>
        <v>시민회관 유지·보수</v>
      </c>
      <c r="G114" s="8" t="str">
        <f t="shared" si="24"/>
        <v>214-05</v>
      </c>
      <c r="H114" s="8" t="str">
        <f t="shared" si="24"/>
        <v>수선유지교체비</v>
      </c>
      <c r="I114" s="8" t="str">
        <f t="shared" si="24"/>
        <v>수선유지비</v>
      </c>
      <c r="J114" s="13" t="s">
        <v>102</v>
      </c>
      <c r="K114" s="8" t="s">
        <v>1049</v>
      </c>
      <c r="L114" s="109" t="s">
        <v>1082</v>
      </c>
      <c r="M114" s="8" t="str">
        <f>VLOOKUP(--L114,' (참고) 예산별 범례'!$A:$C,3,FALSE)</f>
        <v>수질오염</v>
      </c>
      <c r="N114" s="8" t="s">
        <v>1072</v>
      </c>
      <c r="O114" s="106" t="s">
        <v>1084</v>
      </c>
      <c r="P114" s="9"/>
      <c r="Q114" s="8" t="s">
        <v>344</v>
      </c>
      <c r="R114" s="9"/>
      <c r="S114" s="9" t="s">
        <v>442</v>
      </c>
      <c r="T114" s="6">
        <v>19000000</v>
      </c>
      <c r="U114" s="6"/>
      <c r="V114" s="6">
        <f t="shared" si="21"/>
        <v>19000000</v>
      </c>
      <c r="W114" s="37">
        <v>15385000</v>
      </c>
      <c r="X114" s="100">
        <f t="shared" si="22"/>
        <v>0.8097368421052632</v>
      </c>
      <c r="Y114" s="1"/>
      <c r="Z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</row>
    <row r="115" spans="2:58" s="65" customFormat="1" ht="99.95" customHeight="1">
      <c r="B115" s="8">
        <f t="shared" si="19"/>
        <v>44</v>
      </c>
      <c r="C115" s="8" t="str">
        <f t="shared" ref="C115:I130" si="25">C114</f>
        <v>시설관리처</v>
      </c>
      <c r="D115" s="8" t="str">
        <f t="shared" si="25"/>
        <v>시설관리 대행사업</v>
      </c>
      <c r="E115" s="8" t="str">
        <f t="shared" si="25"/>
        <v>쾌적하고 안전한 시설환경 조성</v>
      </c>
      <c r="F115" s="8" t="str">
        <f t="shared" si="25"/>
        <v>시민회관 유지·보수</v>
      </c>
      <c r="G115" s="8" t="str">
        <f t="shared" si="25"/>
        <v>214-05</v>
      </c>
      <c r="H115" s="8" t="str">
        <f t="shared" si="25"/>
        <v>수선유지교체비</v>
      </c>
      <c r="I115" s="8" t="str">
        <f t="shared" si="25"/>
        <v>수선유지비</v>
      </c>
      <c r="J115" s="13" t="s">
        <v>95</v>
      </c>
      <c r="K115" s="8" t="s">
        <v>1049</v>
      </c>
      <c r="L115" s="109" t="s">
        <v>1080</v>
      </c>
      <c r="M115" s="8" t="str">
        <f>VLOOKUP(--L115,' (참고) 예산별 범례'!$A:$C,3,FALSE)</f>
        <v>전기·가스 사고</v>
      </c>
      <c r="N115" s="8" t="s">
        <v>1072</v>
      </c>
      <c r="O115" s="106" t="s">
        <v>1084</v>
      </c>
      <c r="P115" s="9"/>
      <c r="Q115" s="8" t="s">
        <v>344</v>
      </c>
      <c r="R115" s="9"/>
      <c r="S115" s="9" t="s">
        <v>442</v>
      </c>
      <c r="T115" s="6">
        <v>61000000</v>
      </c>
      <c r="U115" s="6"/>
      <c r="V115" s="6">
        <f t="shared" si="21"/>
        <v>61000000</v>
      </c>
      <c r="W115" s="37">
        <v>66117220</v>
      </c>
      <c r="X115" s="100">
        <f t="shared" si="22"/>
        <v>1.0838888524590164</v>
      </c>
      <c r="Y115" s="1"/>
      <c r="Z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</row>
    <row r="116" spans="2:58" s="65" customFormat="1" ht="99.95" customHeight="1">
      <c r="B116" s="8">
        <f t="shared" si="19"/>
        <v>45</v>
      </c>
      <c r="C116" s="8" t="str">
        <f t="shared" si="25"/>
        <v>시설관리처</v>
      </c>
      <c r="D116" s="8" t="str">
        <f t="shared" si="25"/>
        <v>시설관리 대행사업</v>
      </c>
      <c r="E116" s="8" t="str">
        <f t="shared" si="25"/>
        <v>쾌적하고 안전한 시설환경 조성</v>
      </c>
      <c r="F116" s="8" t="str">
        <f t="shared" si="25"/>
        <v>시민회관 유지·보수</v>
      </c>
      <c r="G116" s="8" t="str">
        <f t="shared" si="25"/>
        <v>214-05</v>
      </c>
      <c r="H116" s="8" t="str">
        <f t="shared" si="25"/>
        <v>수선유지교체비</v>
      </c>
      <c r="I116" s="8" t="str">
        <f t="shared" si="25"/>
        <v>수선유지비</v>
      </c>
      <c r="J116" s="13" t="s">
        <v>103</v>
      </c>
      <c r="K116" s="8" t="s">
        <v>1049</v>
      </c>
      <c r="L116" s="109" t="s">
        <v>1079</v>
      </c>
      <c r="M116" s="8" t="str">
        <f>VLOOKUP(--L116,' (참고) 예산별 범례'!$A:$C,3,FALSE)</f>
        <v>화재·폭발</v>
      </c>
      <c r="N116" s="8" t="s">
        <v>1072</v>
      </c>
      <c r="O116" s="106" t="s">
        <v>1084</v>
      </c>
      <c r="P116" s="9"/>
      <c r="Q116" s="8" t="s">
        <v>344</v>
      </c>
      <c r="R116" s="9"/>
      <c r="S116" s="9" t="s">
        <v>442</v>
      </c>
      <c r="T116" s="6">
        <v>46000000</v>
      </c>
      <c r="U116" s="6"/>
      <c r="V116" s="6">
        <f t="shared" si="21"/>
        <v>46000000</v>
      </c>
      <c r="W116" s="37">
        <v>29846670</v>
      </c>
      <c r="X116" s="100">
        <f t="shared" si="22"/>
        <v>0.64884065217391307</v>
      </c>
      <c r="Y116" s="1"/>
      <c r="Z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</row>
    <row r="117" spans="2:58" s="65" customFormat="1" ht="99.95" customHeight="1">
      <c r="B117" s="8">
        <f t="shared" si="19"/>
        <v>46</v>
      </c>
      <c r="C117" s="8" t="str">
        <f t="shared" si="25"/>
        <v>시설관리처</v>
      </c>
      <c r="D117" s="8" t="str">
        <f t="shared" si="25"/>
        <v>시설관리 대행사업</v>
      </c>
      <c r="E117" s="8" t="str">
        <f t="shared" si="25"/>
        <v>쾌적하고 안전한 시설환경 조성</v>
      </c>
      <c r="F117" s="8" t="str">
        <f t="shared" si="25"/>
        <v>시민회관 유지·보수</v>
      </c>
      <c r="G117" s="8" t="str">
        <f t="shared" si="25"/>
        <v>214-05</v>
      </c>
      <c r="H117" s="8" t="str">
        <f t="shared" si="25"/>
        <v>수선유지교체비</v>
      </c>
      <c r="I117" s="8" t="str">
        <f t="shared" si="25"/>
        <v>수선유지비</v>
      </c>
      <c r="J117" s="13" t="s">
        <v>104</v>
      </c>
      <c r="K117" s="91" t="s">
        <v>1050</v>
      </c>
      <c r="L117" s="109" t="s">
        <v>1077</v>
      </c>
      <c r="M117" s="8" t="str">
        <f>VLOOKUP(--L117,' (참고) 예산별 범례'!$A:$C,3,FALSE)</f>
        <v>교부세 및 기타</v>
      </c>
      <c r="N117" s="8" t="s">
        <v>1072</v>
      </c>
      <c r="O117" s="106" t="s">
        <v>1084</v>
      </c>
      <c r="P117" s="9"/>
      <c r="Q117" s="8" t="s">
        <v>344</v>
      </c>
      <c r="R117" s="9"/>
      <c r="S117" s="9" t="s">
        <v>442</v>
      </c>
      <c r="T117" s="6">
        <v>720000</v>
      </c>
      <c r="U117" s="6"/>
      <c r="V117" s="6">
        <f t="shared" si="21"/>
        <v>720000</v>
      </c>
      <c r="W117" s="37">
        <v>682000</v>
      </c>
      <c r="X117" s="100">
        <f t="shared" si="22"/>
        <v>0.94722222222222219</v>
      </c>
      <c r="Y117" s="1"/>
      <c r="Z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</row>
    <row r="118" spans="2:58" s="65" customFormat="1" ht="99.95" customHeight="1">
      <c r="B118" s="8">
        <f t="shared" si="19"/>
        <v>47</v>
      </c>
      <c r="C118" s="8" t="str">
        <f t="shared" si="25"/>
        <v>시설관리처</v>
      </c>
      <c r="D118" s="8" t="str">
        <f t="shared" si="25"/>
        <v>시설관리 대행사업</v>
      </c>
      <c r="E118" s="8" t="str">
        <f t="shared" si="25"/>
        <v>쾌적하고 안전한 시설환경 조성</v>
      </c>
      <c r="F118" s="8" t="s">
        <v>412</v>
      </c>
      <c r="G118" s="8" t="s">
        <v>379</v>
      </c>
      <c r="H118" s="8" t="s">
        <v>375</v>
      </c>
      <c r="I118" s="8" t="s">
        <v>386</v>
      </c>
      <c r="J118" s="13" t="s">
        <v>105</v>
      </c>
      <c r="K118" s="8" t="s">
        <v>1050</v>
      </c>
      <c r="L118" s="108">
        <v>36</v>
      </c>
      <c r="M118" s="8" t="str">
        <f>VLOOKUP(L118,' (참고) 예산별 범례'!$A:$C,3,0)</f>
        <v>안전문화 및 교육·훈련·홍보</v>
      </c>
      <c r="N118" s="8" t="s">
        <v>1072</v>
      </c>
      <c r="O118" s="8">
        <v>5</v>
      </c>
      <c r="P118" s="9"/>
      <c r="Q118" s="8" t="s">
        <v>344</v>
      </c>
      <c r="R118" s="9"/>
      <c r="S118" s="8" t="s">
        <v>427</v>
      </c>
      <c r="T118" s="6">
        <v>1000000</v>
      </c>
      <c r="U118" s="6"/>
      <c r="V118" s="6">
        <f t="shared" si="21"/>
        <v>1000000</v>
      </c>
      <c r="W118" s="37">
        <v>1000000</v>
      </c>
      <c r="X118" s="100">
        <f t="shared" si="22"/>
        <v>1</v>
      </c>
      <c r="Y118" s="1"/>
      <c r="Z118" s="4"/>
      <c r="AB118" s="65" t="s">
        <v>1112</v>
      </c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</row>
    <row r="119" spans="2:58" s="65" customFormat="1" ht="99.95" customHeight="1">
      <c r="B119" s="8">
        <f t="shared" si="19"/>
        <v>48</v>
      </c>
      <c r="C119" s="8" t="str">
        <f t="shared" si="25"/>
        <v>시설관리처</v>
      </c>
      <c r="D119" s="8" t="str">
        <f t="shared" si="25"/>
        <v>시설관리 대행사업</v>
      </c>
      <c r="E119" s="8" t="str">
        <f t="shared" si="25"/>
        <v>쾌적하고 안전한 시설환경 조성</v>
      </c>
      <c r="F119" s="8" t="str">
        <f>F118</f>
        <v>에너지 관리</v>
      </c>
      <c r="G119" s="8" t="s">
        <v>440</v>
      </c>
      <c r="H119" s="8" t="s">
        <v>441</v>
      </c>
      <c r="I119" s="8" t="s">
        <v>441</v>
      </c>
      <c r="J119" s="13" t="s">
        <v>106</v>
      </c>
      <c r="K119" s="91" t="s">
        <v>1050</v>
      </c>
      <c r="L119" s="109" t="s">
        <v>1086</v>
      </c>
      <c r="M119" s="8" t="str">
        <f>VLOOKUP(--L119,' (참고) 예산별 범례'!$A:$C,3,FALSE)</f>
        <v>재난 구호 및 복구</v>
      </c>
      <c r="N119" s="8" t="s">
        <v>1072</v>
      </c>
      <c r="O119" s="106" t="s">
        <v>1074</v>
      </c>
      <c r="P119" s="9"/>
      <c r="Q119" s="8" t="s">
        <v>344</v>
      </c>
      <c r="R119" s="9"/>
      <c r="S119" s="8" t="s">
        <v>442</v>
      </c>
      <c r="T119" s="6">
        <v>1950000</v>
      </c>
      <c r="U119" s="6"/>
      <c r="V119" s="6">
        <f t="shared" si="21"/>
        <v>1950000</v>
      </c>
      <c r="W119" s="37">
        <v>1883480</v>
      </c>
      <c r="X119" s="100">
        <f t="shared" si="22"/>
        <v>0.9658871794871795</v>
      </c>
      <c r="Y119" s="1"/>
      <c r="Z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</row>
    <row r="120" spans="2:58" s="65" customFormat="1" ht="99.95" customHeight="1">
      <c r="B120" s="8">
        <f t="shared" si="19"/>
        <v>49</v>
      </c>
      <c r="C120" s="8" t="str">
        <f t="shared" si="25"/>
        <v>시설관리처</v>
      </c>
      <c r="D120" s="8" t="str">
        <f t="shared" si="25"/>
        <v>시설관리 대행사업</v>
      </c>
      <c r="E120" s="8" t="str">
        <f t="shared" si="25"/>
        <v>쾌적하고 안전한 시설환경 조성</v>
      </c>
      <c r="F120" s="8" t="s">
        <v>343</v>
      </c>
      <c r="G120" s="8" t="s">
        <v>374</v>
      </c>
      <c r="H120" s="8" t="s">
        <v>375</v>
      </c>
      <c r="I120" s="8" t="s">
        <v>376</v>
      </c>
      <c r="J120" s="13" t="s">
        <v>107</v>
      </c>
      <c r="K120" s="91" t="s">
        <v>1050</v>
      </c>
      <c r="L120" s="109" t="s">
        <v>1073</v>
      </c>
      <c r="M120" s="8" t="str">
        <f>VLOOKUP(--L120,' (참고) 예산별 범례'!$A:$C,3,FALSE)</f>
        <v>재난안전관리체계</v>
      </c>
      <c r="N120" s="8" t="s">
        <v>1072</v>
      </c>
      <c r="O120" s="106" t="s">
        <v>1090</v>
      </c>
      <c r="P120" s="8" t="s">
        <v>344</v>
      </c>
      <c r="Q120" s="9"/>
      <c r="R120" s="9"/>
      <c r="S120" s="8" t="s">
        <v>442</v>
      </c>
      <c r="T120" s="6">
        <v>10000000</v>
      </c>
      <c r="U120" s="6"/>
      <c r="V120" s="6">
        <f t="shared" si="21"/>
        <v>10000000</v>
      </c>
      <c r="W120" s="37">
        <v>9077850</v>
      </c>
      <c r="X120" s="100">
        <f t="shared" si="22"/>
        <v>0.90778499999999995</v>
      </c>
      <c r="Y120" s="1"/>
      <c r="Z120" s="4"/>
      <c r="AD120" s="65" t="s">
        <v>1110</v>
      </c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</row>
    <row r="121" spans="2:58" s="65" customFormat="1" ht="99.95" customHeight="1">
      <c r="B121" s="8">
        <f t="shared" si="19"/>
        <v>50</v>
      </c>
      <c r="C121" s="8" t="str">
        <f t="shared" si="25"/>
        <v>시설관리처</v>
      </c>
      <c r="D121" s="8" t="str">
        <f t="shared" si="25"/>
        <v>시설관리 대행사업</v>
      </c>
      <c r="E121" s="8" t="str">
        <f t="shared" si="25"/>
        <v>쾌적하고 안전한 시설환경 조성</v>
      </c>
      <c r="F121" s="8" t="str">
        <f t="shared" si="25"/>
        <v>재난관리</v>
      </c>
      <c r="G121" s="8" t="str">
        <f>G120</f>
        <v>201-01</v>
      </c>
      <c r="H121" s="8" t="str">
        <f t="shared" ref="H121:H131" si="26">H120</f>
        <v>일반운영비</v>
      </c>
      <c r="I121" s="8" t="str">
        <f>I120</f>
        <v>사무관리비</v>
      </c>
      <c r="J121" s="13" t="s">
        <v>108</v>
      </c>
      <c r="K121" s="91" t="s">
        <v>892</v>
      </c>
      <c r="L121" s="109" t="s">
        <v>1087</v>
      </c>
      <c r="M121" s="8" t="str">
        <f>VLOOKUP(--L121,' (참고) 예산별 범례'!$A:$C,3,FALSE)</f>
        <v>대설·한파</v>
      </c>
      <c r="N121" s="8" t="s">
        <v>1072</v>
      </c>
      <c r="O121" s="106" t="s">
        <v>1090</v>
      </c>
      <c r="P121" s="8" t="s">
        <v>344</v>
      </c>
      <c r="Q121" s="9"/>
      <c r="R121" s="9"/>
      <c r="S121" s="8" t="s">
        <v>442</v>
      </c>
      <c r="T121" s="6">
        <v>2000000</v>
      </c>
      <c r="U121" s="6"/>
      <c r="V121" s="6">
        <f t="shared" si="21"/>
        <v>2000000</v>
      </c>
      <c r="W121" s="37">
        <v>1999980</v>
      </c>
      <c r="X121" s="100">
        <f t="shared" si="22"/>
        <v>0.99999000000000005</v>
      </c>
      <c r="Y121" s="1"/>
      <c r="Z121" s="4"/>
      <c r="AD121" s="65" t="s">
        <v>1110</v>
      </c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</row>
    <row r="122" spans="2:58" s="65" customFormat="1" ht="99.95" customHeight="1">
      <c r="B122" s="8">
        <f t="shared" si="19"/>
        <v>51</v>
      </c>
      <c r="C122" s="8" t="str">
        <f t="shared" si="25"/>
        <v>시설관리처</v>
      </c>
      <c r="D122" s="8" t="str">
        <f t="shared" si="25"/>
        <v>시설관리 대행사업</v>
      </c>
      <c r="E122" s="8" t="str">
        <f t="shared" si="25"/>
        <v>쾌적하고 안전한 시설환경 조성</v>
      </c>
      <c r="F122" s="8" t="str">
        <f t="shared" si="25"/>
        <v>재난관리</v>
      </c>
      <c r="G122" s="8" t="str">
        <f>G121</f>
        <v>201-01</v>
      </c>
      <c r="H122" s="8" t="str">
        <f t="shared" si="26"/>
        <v>일반운영비</v>
      </c>
      <c r="I122" s="8" t="str">
        <f>I121</f>
        <v>사무관리비</v>
      </c>
      <c r="J122" s="13" t="s">
        <v>109</v>
      </c>
      <c r="K122" s="91" t="s">
        <v>1050</v>
      </c>
      <c r="L122" s="109" t="s">
        <v>1076</v>
      </c>
      <c r="M122" s="8" t="str">
        <f>VLOOKUP(--L122,' (참고) 예산별 범례'!$A:$C,3,FALSE)</f>
        <v>안전문화 및 교육·훈련·홍보</v>
      </c>
      <c r="N122" s="8" t="s">
        <v>1072</v>
      </c>
      <c r="O122" s="106" t="s">
        <v>1091</v>
      </c>
      <c r="P122" s="8" t="s">
        <v>344</v>
      </c>
      <c r="Q122" s="9"/>
      <c r="R122" s="9"/>
      <c r="S122" s="8" t="s">
        <v>428</v>
      </c>
      <c r="T122" s="6">
        <v>2080000</v>
      </c>
      <c r="U122" s="6"/>
      <c r="V122" s="6">
        <f t="shared" si="21"/>
        <v>2080000</v>
      </c>
      <c r="W122" s="37">
        <v>2007280</v>
      </c>
      <c r="X122" s="100">
        <f t="shared" si="22"/>
        <v>0.96503846153846151</v>
      </c>
      <c r="Y122" s="1"/>
      <c r="Z122" s="4"/>
      <c r="AC122" s="65" t="s">
        <v>1117</v>
      </c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</row>
    <row r="123" spans="2:58" s="65" customFormat="1" ht="99.95" customHeight="1">
      <c r="B123" s="8">
        <f t="shared" si="19"/>
        <v>52</v>
      </c>
      <c r="C123" s="8" t="str">
        <f t="shared" si="25"/>
        <v>시설관리처</v>
      </c>
      <c r="D123" s="8" t="str">
        <f t="shared" si="25"/>
        <v>시설관리 대행사업</v>
      </c>
      <c r="E123" s="8" t="str">
        <f t="shared" si="25"/>
        <v>쾌적하고 안전한 시설환경 조성</v>
      </c>
      <c r="F123" s="8" t="str">
        <f t="shared" si="25"/>
        <v>재난관리</v>
      </c>
      <c r="G123" s="8" t="str">
        <f>G122</f>
        <v>201-01</v>
      </c>
      <c r="H123" s="8" t="str">
        <f t="shared" si="26"/>
        <v>일반운영비</v>
      </c>
      <c r="I123" s="8" t="str">
        <f>I122</f>
        <v>사무관리비</v>
      </c>
      <c r="J123" s="13" t="s">
        <v>110</v>
      </c>
      <c r="K123" s="91" t="s">
        <v>1050</v>
      </c>
      <c r="L123" s="109" t="s">
        <v>1076</v>
      </c>
      <c r="M123" s="8" t="str">
        <f>VLOOKUP(--L123,' (참고) 예산별 범례'!$A:$C,3,FALSE)</f>
        <v>안전문화 및 교육·훈련·홍보</v>
      </c>
      <c r="N123" s="8" t="s">
        <v>1072</v>
      </c>
      <c r="O123" s="106" t="s">
        <v>1091</v>
      </c>
      <c r="P123" s="8" t="s">
        <v>344</v>
      </c>
      <c r="Q123" s="9"/>
      <c r="R123" s="9"/>
      <c r="S123" s="8" t="s">
        <v>427</v>
      </c>
      <c r="T123" s="6">
        <v>200000</v>
      </c>
      <c r="U123" s="6"/>
      <c r="V123" s="6">
        <f t="shared" si="21"/>
        <v>200000</v>
      </c>
      <c r="W123" s="37">
        <v>200000</v>
      </c>
      <c r="X123" s="100">
        <f t="shared" si="22"/>
        <v>1</v>
      </c>
      <c r="Y123" s="1"/>
      <c r="Z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</row>
    <row r="124" spans="2:58" s="65" customFormat="1" ht="99.95" customHeight="1">
      <c r="B124" s="8">
        <f t="shared" si="19"/>
        <v>53</v>
      </c>
      <c r="C124" s="8" t="str">
        <f t="shared" si="25"/>
        <v>시설관리처</v>
      </c>
      <c r="D124" s="8" t="str">
        <f t="shared" si="25"/>
        <v>시설관리 대행사업</v>
      </c>
      <c r="E124" s="8" t="str">
        <f t="shared" si="25"/>
        <v>쾌적하고 안전한 시설환경 조성</v>
      </c>
      <c r="F124" s="8" t="str">
        <f t="shared" si="25"/>
        <v>재난관리</v>
      </c>
      <c r="G124" s="8" t="str">
        <f>G123</f>
        <v>201-01</v>
      </c>
      <c r="H124" s="8" t="str">
        <f t="shared" si="26"/>
        <v>일반운영비</v>
      </c>
      <c r="I124" s="8" t="str">
        <f>I123</f>
        <v>사무관리비</v>
      </c>
      <c r="J124" s="13" t="s">
        <v>111</v>
      </c>
      <c r="K124" s="91" t="s">
        <v>1050</v>
      </c>
      <c r="L124" s="109" t="s">
        <v>1076</v>
      </c>
      <c r="M124" s="8" t="str">
        <f>VLOOKUP(--L124,' (참고) 예산별 범례'!$A:$C,3,FALSE)</f>
        <v>안전문화 및 교육·훈련·홍보</v>
      </c>
      <c r="N124" s="8" t="s">
        <v>1072</v>
      </c>
      <c r="O124" s="106" t="s">
        <v>1091</v>
      </c>
      <c r="P124" s="8"/>
      <c r="Q124" s="8" t="s">
        <v>344</v>
      </c>
      <c r="R124" s="9"/>
      <c r="S124" s="8" t="s">
        <v>427</v>
      </c>
      <c r="T124" s="6">
        <v>900000</v>
      </c>
      <c r="U124" s="6"/>
      <c r="V124" s="6">
        <f t="shared" si="21"/>
        <v>900000</v>
      </c>
      <c r="W124" s="37">
        <v>600000</v>
      </c>
      <c r="X124" s="100">
        <f t="shared" si="22"/>
        <v>0.66666666666666663</v>
      </c>
      <c r="Y124" s="1"/>
      <c r="Z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</row>
    <row r="125" spans="2:58" s="65" customFormat="1" ht="99.95" customHeight="1">
      <c r="B125" s="8">
        <f t="shared" si="19"/>
        <v>54</v>
      </c>
      <c r="C125" s="8" t="str">
        <f t="shared" si="25"/>
        <v>시설관리처</v>
      </c>
      <c r="D125" s="8" t="str">
        <f t="shared" si="25"/>
        <v>시설관리 대행사업</v>
      </c>
      <c r="E125" s="8" t="str">
        <f t="shared" si="25"/>
        <v>쾌적하고 안전한 시설환경 조성</v>
      </c>
      <c r="F125" s="8" t="str">
        <f t="shared" si="25"/>
        <v>재난관리</v>
      </c>
      <c r="G125" s="8" t="s">
        <v>377</v>
      </c>
      <c r="H125" s="8" t="str">
        <f t="shared" si="26"/>
        <v>일반운영비</v>
      </c>
      <c r="I125" s="8" t="s">
        <v>378</v>
      </c>
      <c r="J125" s="13" t="s">
        <v>112</v>
      </c>
      <c r="K125" s="91" t="s">
        <v>1050</v>
      </c>
      <c r="L125" s="109" t="s">
        <v>1073</v>
      </c>
      <c r="M125" s="8" t="str">
        <f>VLOOKUP(--L125,' (참고) 예산별 범례'!$A:$C,3,FALSE)</f>
        <v>재난안전관리체계</v>
      </c>
      <c r="N125" s="8" t="s">
        <v>1072</v>
      </c>
      <c r="O125" s="106" t="s">
        <v>1089</v>
      </c>
      <c r="P125" s="8" t="s">
        <v>344</v>
      </c>
      <c r="Q125" s="9"/>
      <c r="R125" s="9"/>
      <c r="S125" s="8" t="s">
        <v>427</v>
      </c>
      <c r="T125" s="6">
        <v>2500000</v>
      </c>
      <c r="U125" s="6"/>
      <c r="V125" s="6">
        <f t="shared" si="21"/>
        <v>2500000</v>
      </c>
      <c r="W125" s="37">
        <v>2343000</v>
      </c>
      <c r="X125" s="100">
        <f t="shared" si="22"/>
        <v>0.93720000000000003</v>
      </c>
      <c r="Y125" s="1"/>
      <c r="Z125" s="4"/>
      <c r="AA125" s="65" t="s">
        <v>1111</v>
      </c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</row>
    <row r="126" spans="2:58" s="65" customFormat="1" ht="99.95" customHeight="1">
      <c r="B126" s="8">
        <f t="shared" si="19"/>
        <v>55</v>
      </c>
      <c r="C126" s="8" t="str">
        <f t="shared" si="25"/>
        <v>시설관리처</v>
      </c>
      <c r="D126" s="8" t="str">
        <f t="shared" si="25"/>
        <v>시설관리 대행사업</v>
      </c>
      <c r="E126" s="8" t="str">
        <f t="shared" si="25"/>
        <v>쾌적하고 안전한 시설환경 조성</v>
      </c>
      <c r="F126" s="8" t="str">
        <f t="shared" si="25"/>
        <v>재난관리</v>
      </c>
      <c r="G126" s="8" t="str">
        <f>G125</f>
        <v>201-11</v>
      </c>
      <c r="H126" s="8" t="str">
        <f t="shared" si="26"/>
        <v>일반운영비</v>
      </c>
      <c r="I126" s="8" t="str">
        <f>I125</f>
        <v>지급수수료</v>
      </c>
      <c r="J126" s="13" t="s">
        <v>113</v>
      </c>
      <c r="K126" s="91" t="s">
        <v>1050</v>
      </c>
      <c r="L126" s="109" t="s">
        <v>1073</v>
      </c>
      <c r="M126" s="8" t="str">
        <f>VLOOKUP(--L126,' (참고) 예산별 범례'!$A:$C,3,FALSE)</f>
        <v>재난안전관리체계</v>
      </c>
      <c r="N126" s="8" t="s">
        <v>1072</v>
      </c>
      <c r="O126" s="106" t="s">
        <v>1087</v>
      </c>
      <c r="P126" s="8" t="s">
        <v>344</v>
      </c>
      <c r="Q126" s="9"/>
      <c r="R126" s="9"/>
      <c r="S126" s="8" t="s">
        <v>427</v>
      </c>
      <c r="T126" s="6">
        <v>500000</v>
      </c>
      <c r="U126" s="6"/>
      <c r="V126" s="6">
        <f t="shared" si="21"/>
        <v>500000</v>
      </c>
      <c r="W126" s="37">
        <v>368080</v>
      </c>
      <c r="X126" s="100">
        <f t="shared" si="22"/>
        <v>0.73616000000000004</v>
      </c>
      <c r="Y126" s="1"/>
      <c r="Z126" s="4"/>
      <c r="AE126" s="65" t="s">
        <v>1118</v>
      </c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</row>
    <row r="127" spans="2:58" s="65" customFormat="1" ht="99.95" customHeight="1">
      <c r="B127" s="8">
        <f t="shared" si="19"/>
        <v>56</v>
      </c>
      <c r="C127" s="8" t="str">
        <f t="shared" si="25"/>
        <v>시설관리처</v>
      </c>
      <c r="D127" s="8" t="str">
        <f t="shared" si="25"/>
        <v>시설관리 대행사업</v>
      </c>
      <c r="E127" s="8" t="str">
        <f t="shared" si="25"/>
        <v>쾌적하고 안전한 시설환경 조성</v>
      </c>
      <c r="F127" s="8" t="str">
        <f t="shared" si="25"/>
        <v>재난관리</v>
      </c>
      <c r="G127" s="8" t="s">
        <v>379</v>
      </c>
      <c r="H127" s="8" t="str">
        <f t="shared" si="26"/>
        <v>일반운영비</v>
      </c>
      <c r="I127" s="8" t="s">
        <v>386</v>
      </c>
      <c r="J127" s="13" t="s">
        <v>114</v>
      </c>
      <c r="K127" s="8" t="s">
        <v>1050</v>
      </c>
      <c r="L127" s="108">
        <v>36</v>
      </c>
      <c r="M127" s="8" t="str">
        <f>VLOOKUP(L127,' (참고) 예산별 범례'!$A:$C,3,0)</f>
        <v>안전문화 및 교육·훈련·홍보</v>
      </c>
      <c r="N127" s="8" t="s">
        <v>1072</v>
      </c>
      <c r="O127" s="8">
        <v>5</v>
      </c>
      <c r="P127" s="8" t="s">
        <v>344</v>
      </c>
      <c r="Q127" s="9"/>
      <c r="R127" s="9"/>
      <c r="S127" s="46" t="s">
        <v>427</v>
      </c>
      <c r="T127" s="6">
        <v>4180000</v>
      </c>
      <c r="U127" s="6"/>
      <c r="V127" s="6">
        <f t="shared" si="21"/>
        <v>4180000</v>
      </c>
      <c r="W127" s="37">
        <v>3714020</v>
      </c>
      <c r="X127" s="100">
        <f t="shared" si="22"/>
        <v>0.88852153110047849</v>
      </c>
      <c r="Y127" s="1"/>
      <c r="Z127" s="4"/>
      <c r="AB127" s="65" t="s">
        <v>1112</v>
      </c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</row>
    <row r="128" spans="2:58" ht="99.95" customHeight="1">
      <c r="B128" s="8">
        <f t="shared" si="19"/>
        <v>57</v>
      </c>
      <c r="C128" s="8" t="str">
        <f t="shared" si="25"/>
        <v>시설관리처</v>
      </c>
      <c r="D128" s="8" t="str">
        <f t="shared" si="25"/>
        <v>시설관리 대행사업</v>
      </c>
      <c r="E128" s="8" t="str">
        <f t="shared" si="25"/>
        <v>쾌적하고 안전한 시설환경 조성</v>
      </c>
      <c r="F128" s="8" t="str">
        <f t="shared" si="25"/>
        <v>재난관리</v>
      </c>
      <c r="G128" s="8" t="s">
        <v>383</v>
      </c>
      <c r="H128" s="8" t="str">
        <f t="shared" si="26"/>
        <v>일반운영비</v>
      </c>
      <c r="I128" s="8" t="s">
        <v>384</v>
      </c>
      <c r="J128" s="13" t="s">
        <v>115</v>
      </c>
      <c r="K128" s="8" t="s">
        <v>1049</v>
      </c>
      <c r="L128" s="108">
        <v>29</v>
      </c>
      <c r="M128" s="8" t="str">
        <f>VLOOKUP(L128,' (참고) 예산별 범례'!$A:$C,3,0)</f>
        <v>사업장 산재</v>
      </c>
      <c r="N128" s="8" t="s">
        <v>1072</v>
      </c>
      <c r="O128" s="8">
        <v>4</v>
      </c>
      <c r="P128" s="8" t="s">
        <v>344</v>
      </c>
      <c r="Q128" s="9"/>
      <c r="R128" s="9"/>
      <c r="S128" s="9" t="s">
        <v>428</v>
      </c>
      <c r="T128" s="6">
        <v>12290000</v>
      </c>
      <c r="U128" s="6"/>
      <c r="V128" s="6">
        <f t="shared" si="21"/>
        <v>12290000</v>
      </c>
      <c r="W128" s="37">
        <v>10897910</v>
      </c>
      <c r="X128" s="100">
        <f t="shared" si="22"/>
        <v>0.88672986167615953</v>
      </c>
      <c r="Y128" s="1"/>
    </row>
    <row r="129" spans="2:32" ht="99.95" customHeight="1">
      <c r="B129" s="8">
        <f t="shared" si="19"/>
        <v>58</v>
      </c>
      <c r="C129" s="8" t="str">
        <f t="shared" si="25"/>
        <v>시설관리처</v>
      </c>
      <c r="D129" s="8" t="str">
        <f t="shared" si="25"/>
        <v>시설관리 대행사업</v>
      </c>
      <c r="E129" s="8" t="str">
        <f t="shared" si="25"/>
        <v>쾌적하고 안전한 시설환경 조성</v>
      </c>
      <c r="F129" s="8" t="str">
        <f t="shared" si="25"/>
        <v>재난관리</v>
      </c>
      <c r="G129" s="8" t="str">
        <f>G128</f>
        <v>201-15</v>
      </c>
      <c r="H129" s="8" t="str">
        <f t="shared" si="26"/>
        <v>일반운영비</v>
      </c>
      <c r="I129" s="8" t="str">
        <f>I128</f>
        <v>복리후생비</v>
      </c>
      <c r="J129" s="13" t="s">
        <v>116</v>
      </c>
      <c r="K129" s="8" t="s">
        <v>1049</v>
      </c>
      <c r="L129" s="109" t="s">
        <v>1083</v>
      </c>
      <c r="M129" s="8" t="str">
        <f>VLOOKUP(--L129,' (참고) 예산별 범례'!$A:$C,3,FALSE)</f>
        <v>사업장 산재</v>
      </c>
      <c r="N129" s="8" t="s">
        <v>1072</v>
      </c>
      <c r="O129" s="106" t="s">
        <v>1090</v>
      </c>
      <c r="P129" s="8" t="s">
        <v>344</v>
      </c>
      <c r="Q129" s="9"/>
      <c r="R129" s="9"/>
      <c r="S129" s="46" t="s">
        <v>427</v>
      </c>
      <c r="T129" s="6">
        <v>1340000</v>
      </c>
      <c r="U129" s="6"/>
      <c r="V129" s="6">
        <f t="shared" si="21"/>
        <v>1340000</v>
      </c>
      <c r="W129" s="37">
        <v>799520</v>
      </c>
      <c r="X129" s="100">
        <f t="shared" si="22"/>
        <v>0.5966567164179104</v>
      </c>
      <c r="Y129" s="1"/>
    </row>
    <row r="130" spans="2:32" ht="99.95" customHeight="1">
      <c r="B130" s="8">
        <f t="shared" si="19"/>
        <v>59</v>
      </c>
      <c r="C130" s="8" t="str">
        <f t="shared" si="25"/>
        <v>시설관리처</v>
      </c>
      <c r="D130" s="8" t="str">
        <f t="shared" si="25"/>
        <v>시설관리 대행사업</v>
      </c>
      <c r="E130" s="8" t="str">
        <f t="shared" si="25"/>
        <v>쾌적하고 안전한 시설환경 조성</v>
      </c>
      <c r="F130" s="8" t="str">
        <f t="shared" si="25"/>
        <v>재난관리</v>
      </c>
      <c r="G130" s="8" t="str">
        <f>G129</f>
        <v>201-15</v>
      </c>
      <c r="H130" s="8" t="str">
        <f t="shared" si="26"/>
        <v>일반운영비</v>
      </c>
      <c r="I130" s="8" t="str">
        <f>I129</f>
        <v>복리후생비</v>
      </c>
      <c r="J130" s="13" t="s">
        <v>117</v>
      </c>
      <c r="K130" s="8" t="s">
        <v>1049</v>
      </c>
      <c r="L130" s="108">
        <v>29</v>
      </c>
      <c r="M130" s="8" t="str">
        <f>VLOOKUP(L130,' (참고) 예산별 범례'!$A:$C,3,0)</f>
        <v>사업장 산재</v>
      </c>
      <c r="N130" s="8" t="s">
        <v>1072</v>
      </c>
      <c r="O130" s="8">
        <v>4</v>
      </c>
      <c r="P130" s="8" t="s">
        <v>344</v>
      </c>
      <c r="Q130" s="9"/>
      <c r="R130" s="9"/>
      <c r="S130" s="46" t="s">
        <v>427</v>
      </c>
      <c r="T130" s="6">
        <v>600000</v>
      </c>
      <c r="U130" s="6"/>
      <c r="V130" s="6">
        <f t="shared" si="21"/>
        <v>600000</v>
      </c>
      <c r="W130" s="37">
        <v>250120</v>
      </c>
      <c r="X130" s="100">
        <f t="shared" si="22"/>
        <v>0.41686666666666666</v>
      </c>
      <c r="Y130" s="1"/>
    </row>
    <row r="131" spans="2:32" ht="99.95" customHeight="1">
      <c r="B131" s="8">
        <f t="shared" ref="B131:B165" si="27">ROW()-71</f>
        <v>60</v>
      </c>
      <c r="C131" s="8" t="str">
        <f t="shared" ref="C131:I146" si="28">C130</f>
        <v>시설관리처</v>
      </c>
      <c r="D131" s="8" t="str">
        <f t="shared" si="28"/>
        <v>시설관리 대행사업</v>
      </c>
      <c r="E131" s="8" t="str">
        <f t="shared" si="28"/>
        <v>쾌적하고 안전한 시설환경 조성</v>
      </c>
      <c r="F131" s="8" t="str">
        <f t="shared" si="28"/>
        <v>재난관리</v>
      </c>
      <c r="G131" s="8" t="s">
        <v>401</v>
      </c>
      <c r="H131" s="8" t="str">
        <f t="shared" si="26"/>
        <v>일반운영비</v>
      </c>
      <c r="I131" s="8" t="s">
        <v>402</v>
      </c>
      <c r="J131" s="13" t="s">
        <v>118</v>
      </c>
      <c r="K131" s="8" t="s">
        <v>1050</v>
      </c>
      <c r="L131" s="108">
        <v>43</v>
      </c>
      <c r="M131" s="8" t="str">
        <f>VLOOKUP(L131,' (참고) 예산별 범례'!$A:$C,3,0)</f>
        <v>교부세 및 기타</v>
      </c>
      <c r="N131" s="8" t="s">
        <v>1072</v>
      </c>
      <c r="O131" s="9" t="s">
        <v>1074</v>
      </c>
      <c r="P131" s="9"/>
      <c r="Q131" s="8" t="s">
        <v>344</v>
      </c>
      <c r="R131" s="9"/>
      <c r="S131" s="46" t="s">
        <v>427</v>
      </c>
      <c r="T131" s="6">
        <v>60000</v>
      </c>
      <c r="U131" s="6"/>
      <c r="V131" s="6">
        <f t="shared" ref="V131:V154" si="29">T131+U131</f>
        <v>60000</v>
      </c>
      <c r="W131" s="37">
        <v>0</v>
      </c>
      <c r="X131" s="100">
        <f t="shared" si="22"/>
        <v>0</v>
      </c>
      <c r="Y131" s="1"/>
    </row>
    <row r="132" spans="2:32" ht="99.95" customHeight="1">
      <c r="B132" s="8">
        <f t="shared" si="27"/>
        <v>61</v>
      </c>
      <c r="C132" s="8" t="str">
        <f t="shared" si="28"/>
        <v>시설관리처</v>
      </c>
      <c r="D132" s="8" t="str">
        <f t="shared" si="28"/>
        <v>시설관리 대행사업</v>
      </c>
      <c r="E132" s="8" t="str">
        <f t="shared" si="28"/>
        <v>쾌적하고 안전한 시설환경 조성</v>
      </c>
      <c r="F132" s="8" t="str">
        <f t="shared" si="28"/>
        <v>재난관리</v>
      </c>
      <c r="G132" s="8" t="str">
        <f t="shared" si="28"/>
        <v>201-21</v>
      </c>
      <c r="H132" s="8" t="str">
        <f t="shared" si="28"/>
        <v>일반운영비</v>
      </c>
      <c r="I132" s="8" t="str">
        <f t="shared" si="28"/>
        <v>공공요금및제세</v>
      </c>
      <c r="J132" s="13" t="s">
        <v>119</v>
      </c>
      <c r="K132" s="8" t="s">
        <v>1050</v>
      </c>
      <c r="L132" s="108">
        <v>43</v>
      </c>
      <c r="M132" s="8" t="str">
        <f>VLOOKUP(L132,' (참고) 예산별 범례'!$A:$C,3,0)</f>
        <v>교부세 및 기타</v>
      </c>
      <c r="N132" s="8" t="s">
        <v>1072</v>
      </c>
      <c r="O132" s="9" t="s">
        <v>1074</v>
      </c>
      <c r="P132" s="9"/>
      <c r="Q132" s="8" t="s">
        <v>344</v>
      </c>
      <c r="R132" s="9"/>
      <c r="S132" s="46" t="s">
        <v>427</v>
      </c>
      <c r="T132" s="6">
        <v>750000</v>
      </c>
      <c r="U132" s="6"/>
      <c r="V132" s="6">
        <f t="shared" si="29"/>
        <v>750000</v>
      </c>
      <c r="W132" s="37">
        <v>618000</v>
      </c>
      <c r="X132" s="100">
        <f t="shared" si="22"/>
        <v>0.82399999999999995</v>
      </c>
      <c r="Y132" s="1"/>
    </row>
    <row r="133" spans="2:32" ht="99.95" customHeight="1">
      <c r="B133" s="8">
        <f t="shared" si="27"/>
        <v>62</v>
      </c>
      <c r="C133" s="8" t="str">
        <f t="shared" si="28"/>
        <v>시설관리처</v>
      </c>
      <c r="D133" s="8" t="str">
        <f t="shared" si="28"/>
        <v>시설관리 대행사업</v>
      </c>
      <c r="E133" s="8" t="str">
        <f t="shared" si="28"/>
        <v>쾌적하고 안전한 시설환경 조성</v>
      </c>
      <c r="F133" s="8" t="str">
        <f t="shared" si="28"/>
        <v>재난관리</v>
      </c>
      <c r="G133" s="8" t="str">
        <f t="shared" si="28"/>
        <v>201-21</v>
      </c>
      <c r="H133" s="8" t="str">
        <f t="shared" si="28"/>
        <v>일반운영비</v>
      </c>
      <c r="I133" s="8" t="str">
        <f t="shared" si="28"/>
        <v>공공요금및제세</v>
      </c>
      <c r="J133" s="13" t="s">
        <v>120</v>
      </c>
      <c r="K133" s="91" t="s">
        <v>1050</v>
      </c>
      <c r="L133" s="109" t="s">
        <v>1073</v>
      </c>
      <c r="M133" s="8" t="str">
        <f>VLOOKUP(--L133,' (참고) 예산별 범례'!$A:$C,3,FALSE)</f>
        <v>재난안전관리체계</v>
      </c>
      <c r="N133" s="8" t="s">
        <v>1072</v>
      </c>
      <c r="O133" s="106" t="s">
        <v>1087</v>
      </c>
      <c r="P133" s="8" t="s">
        <v>344</v>
      </c>
      <c r="Q133" s="9"/>
      <c r="R133" s="9"/>
      <c r="S133" s="8" t="s">
        <v>428</v>
      </c>
      <c r="T133" s="6">
        <v>200000</v>
      </c>
      <c r="U133" s="6"/>
      <c r="V133" s="6">
        <f t="shared" si="29"/>
        <v>200000</v>
      </c>
      <c r="W133" s="37">
        <v>138000</v>
      </c>
      <c r="X133" s="100">
        <f t="shared" si="22"/>
        <v>0.69</v>
      </c>
      <c r="Y133" s="1"/>
      <c r="AE133" s="65" t="s">
        <v>1118</v>
      </c>
    </row>
    <row r="134" spans="2:32" ht="99.95" customHeight="1">
      <c r="B134" s="8">
        <f t="shared" si="27"/>
        <v>63</v>
      </c>
      <c r="C134" s="8" t="str">
        <f t="shared" si="28"/>
        <v>시설관리처</v>
      </c>
      <c r="D134" s="8" t="str">
        <f t="shared" si="28"/>
        <v>시설관리 대행사업</v>
      </c>
      <c r="E134" s="8" t="str">
        <f t="shared" si="28"/>
        <v>쾌적하고 안전한 시설환경 조성</v>
      </c>
      <c r="F134" s="8" t="s">
        <v>413</v>
      </c>
      <c r="G134" s="8" t="s">
        <v>377</v>
      </c>
      <c r="H134" s="8" t="s">
        <v>375</v>
      </c>
      <c r="I134" s="8" t="s">
        <v>378</v>
      </c>
      <c r="J134" s="13" t="s">
        <v>121</v>
      </c>
      <c r="K134" s="91" t="s">
        <v>1050</v>
      </c>
      <c r="L134" s="109" t="s">
        <v>1077</v>
      </c>
      <c r="M134" s="8" t="str">
        <f>VLOOKUP(--L134,' (참고) 예산별 범례'!$A:$C,3,FALSE)</f>
        <v>교부세 및 기타</v>
      </c>
      <c r="N134" s="8" t="s">
        <v>1072</v>
      </c>
      <c r="O134" s="106" t="s">
        <v>1074</v>
      </c>
      <c r="P134" s="9"/>
      <c r="Q134" s="9"/>
      <c r="R134" s="8" t="s">
        <v>344</v>
      </c>
      <c r="S134" s="9" t="s">
        <v>428</v>
      </c>
      <c r="T134" s="6">
        <v>1700000</v>
      </c>
      <c r="U134" s="6"/>
      <c r="V134" s="6">
        <f t="shared" si="29"/>
        <v>1700000</v>
      </c>
      <c r="W134" s="37">
        <v>1650000</v>
      </c>
      <c r="X134" s="100">
        <f t="shared" ref="X134:X197" si="30">W134/V134</f>
        <v>0.97058823529411764</v>
      </c>
      <c r="Y134" s="1"/>
    </row>
    <row r="135" spans="2:32" ht="99.95" customHeight="1">
      <c r="B135" s="8">
        <f t="shared" si="27"/>
        <v>64</v>
      </c>
      <c r="C135" s="8" t="str">
        <f t="shared" si="28"/>
        <v>시설관리처</v>
      </c>
      <c r="D135" s="8" t="str">
        <f t="shared" si="28"/>
        <v>시설관리 대행사업</v>
      </c>
      <c r="E135" s="8" t="str">
        <f>E134</f>
        <v>쾌적하고 안전한 시설환경 조성</v>
      </c>
      <c r="F135" s="8" t="str">
        <f>F134</f>
        <v>정보화사업</v>
      </c>
      <c r="G135" s="8" t="str">
        <f>G134</f>
        <v>201-11</v>
      </c>
      <c r="H135" s="8" t="str">
        <f>H134</f>
        <v>일반운영비</v>
      </c>
      <c r="I135" s="8" t="str">
        <f>I134</f>
        <v>지급수수료</v>
      </c>
      <c r="J135" s="13" t="s">
        <v>122</v>
      </c>
      <c r="K135" s="91" t="s">
        <v>1050</v>
      </c>
      <c r="L135" s="109" t="s">
        <v>1077</v>
      </c>
      <c r="M135" s="8" t="str">
        <f>VLOOKUP(--L135,' (참고) 예산별 범례'!$A:$C,3,FALSE)</f>
        <v>교부세 및 기타</v>
      </c>
      <c r="N135" s="8" t="s">
        <v>1072</v>
      </c>
      <c r="O135" s="106" t="s">
        <v>1074</v>
      </c>
      <c r="P135" s="9"/>
      <c r="Q135" s="9"/>
      <c r="R135" s="8" t="s">
        <v>344</v>
      </c>
      <c r="S135" s="9" t="s">
        <v>428</v>
      </c>
      <c r="T135" s="6">
        <v>16750000</v>
      </c>
      <c r="U135" s="6"/>
      <c r="V135" s="6">
        <f t="shared" si="29"/>
        <v>16750000</v>
      </c>
      <c r="W135" s="37">
        <v>10437860</v>
      </c>
      <c r="X135" s="100">
        <f t="shared" si="30"/>
        <v>0.62315582089552235</v>
      </c>
      <c r="Y135" s="1"/>
    </row>
    <row r="136" spans="2:32" ht="99.95" customHeight="1">
      <c r="B136" s="8">
        <f t="shared" si="27"/>
        <v>65</v>
      </c>
      <c r="C136" s="8" t="str">
        <f t="shared" si="28"/>
        <v>시설관리처</v>
      </c>
      <c r="D136" s="8" t="str">
        <f t="shared" si="28"/>
        <v>시설관리 대행사업</v>
      </c>
      <c r="E136" s="8" t="str">
        <f>E135</f>
        <v>쾌적하고 안전한 시설환경 조성</v>
      </c>
      <c r="F136" s="8" t="str">
        <f>F135</f>
        <v>정보화사업</v>
      </c>
      <c r="G136" s="8" t="s">
        <v>379</v>
      </c>
      <c r="H136" s="8" t="str">
        <f>H135</f>
        <v>일반운영비</v>
      </c>
      <c r="I136" s="8" t="s">
        <v>386</v>
      </c>
      <c r="J136" s="13" t="s">
        <v>464</v>
      </c>
      <c r="K136" s="8" t="s">
        <v>1050</v>
      </c>
      <c r="L136" s="108">
        <v>36</v>
      </c>
      <c r="M136" s="8" t="str">
        <f>VLOOKUP(L136,' (참고) 예산별 범례'!$A:$C,3,0)</f>
        <v>안전문화 및 교육·훈련·홍보</v>
      </c>
      <c r="N136" s="8" t="s">
        <v>1072</v>
      </c>
      <c r="O136" s="8">
        <v>5</v>
      </c>
      <c r="P136" s="9"/>
      <c r="Q136" s="9"/>
      <c r="R136" s="8" t="s">
        <v>344</v>
      </c>
      <c r="S136" s="8" t="s">
        <v>427</v>
      </c>
      <c r="T136" s="6">
        <v>400000</v>
      </c>
      <c r="U136" s="6"/>
      <c r="V136" s="6">
        <f t="shared" si="29"/>
        <v>400000</v>
      </c>
      <c r="W136" s="37">
        <v>400000</v>
      </c>
      <c r="X136" s="100">
        <f t="shared" si="30"/>
        <v>1</v>
      </c>
      <c r="Y136" s="1"/>
      <c r="AB136" s="65" t="s">
        <v>1112</v>
      </c>
    </row>
    <row r="137" spans="2:32" ht="99.95" customHeight="1">
      <c r="B137" s="8">
        <f t="shared" si="27"/>
        <v>66</v>
      </c>
      <c r="C137" s="8" t="str">
        <f t="shared" si="28"/>
        <v>시설관리처</v>
      </c>
      <c r="D137" s="8" t="str">
        <f t="shared" si="28"/>
        <v>시설관리 대행사업</v>
      </c>
      <c r="E137" s="8" t="str">
        <f>E136</f>
        <v>쾌적하고 안전한 시설환경 조성</v>
      </c>
      <c r="F137" s="8" t="str">
        <f>F136</f>
        <v>정보화사업</v>
      </c>
      <c r="G137" s="8" t="s">
        <v>401</v>
      </c>
      <c r="H137" s="8" t="str">
        <f>H136</f>
        <v>일반운영비</v>
      </c>
      <c r="I137" s="8" t="s">
        <v>402</v>
      </c>
      <c r="J137" s="13" t="s">
        <v>123</v>
      </c>
      <c r="K137" s="8" t="s">
        <v>1050</v>
      </c>
      <c r="L137" s="108">
        <v>43</v>
      </c>
      <c r="M137" s="8" t="str">
        <f>VLOOKUP(L137,' (참고) 예산별 범례'!$A:$C,3,0)</f>
        <v>교부세 및 기타</v>
      </c>
      <c r="N137" s="8" t="s">
        <v>1072</v>
      </c>
      <c r="O137" s="9" t="s">
        <v>1074</v>
      </c>
      <c r="P137" s="9"/>
      <c r="Q137" s="9"/>
      <c r="R137" s="8" t="s">
        <v>344</v>
      </c>
      <c r="S137" s="9" t="s">
        <v>428</v>
      </c>
      <c r="T137" s="6">
        <v>14808000</v>
      </c>
      <c r="U137" s="6"/>
      <c r="V137" s="6">
        <f t="shared" si="29"/>
        <v>14808000</v>
      </c>
      <c r="W137" s="37">
        <v>10314460</v>
      </c>
      <c r="X137" s="100">
        <f t="shared" si="30"/>
        <v>0.6965464613722312</v>
      </c>
      <c r="Y137" s="1"/>
    </row>
    <row r="138" spans="2:32" ht="99.95" customHeight="1">
      <c r="B138" s="8">
        <f t="shared" si="27"/>
        <v>67</v>
      </c>
      <c r="C138" s="8" t="str">
        <f t="shared" si="28"/>
        <v>시설관리처</v>
      </c>
      <c r="D138" s="8" t="str">
        <f t="shared" si="28"/>
        <v>시설관리 대행사업</v>
      </c>
      <c r="E138" s="8" t="str">
        <f t="shared" si="28"/>
        <v>쾌적하고 안전한 시설환경 조성</v>
      </c>
      <c r="F138" s="8" t="str">
        <f t="shared" si="28"/>
        <v>정보화사업</v>
      </c>
      <c r="G138" s="8" t="str">
        <f t="shared" si="28"/>
        <v>201-21</v>
      </c>
      <c r="H138" s="8" t="str">
        <f t="shared" si="28"/>
        <v>일반운영비</v>
      </c>
      <c r="I138" s="8" t="str">
        <f t="shared" si="28"/>
        <v>공공요금및제세</v>
      </c>
      <c r="J138" s="13" t="s">
        <v>124</v>
      </c>
      <c r="K138" s="8" t="s">
        <v>1050</v>
      </c>
      <c r="L138" s="108">
        <v>43</v>
      </c>
      <c r="M138" s="8" t="str">
        <f>VLOOKUP(L138,' (참고) 예산별 범례'!$A:$C,3,0)</f>
        <v>교부세 및 기타</v>
      </c>
      <c r="N138" s="8" t="s">
        <v>1072</v>
      </c>
      <c r="O138" s="9" t="s">
        <v>1074</v>
      </c>
      <c r="P138" s="9"/>
      <c r="Q138" s="9"/>
      <c r="R138" s="8" t="s">
        <v>344</v>
      </c>
      <c r="S138" s="9" t="s">
        <v>428</v>
      </c>
      <c r="T138" s="6">
        <v>10728000</v>
      </c>
      <c r="U138" s="6"/>
      <c r="V138" s="6">
        <f t="shared" si="29"/>
        <v>10728000</v>
      </c>
      <c r="W138" s="37">
        <v>5934830</v>
      </c>
      <c r="X138" s="100">
        <f t="shared" si="30"/>
        <v>0.55320935868754662</v>
      </c>
      <c r="Y138" s="1"/>
    </row>
    <row r="139" spans="2:32" ht="99.95" customHeight="1">
      <c r="B139" s="8">
        <f t="shared" si="27"/>
        <v>68</v>
      </c>
      <c r="C139" s="8" t="str">
        <f t="shared" si="28"/>
        <v>시설관리처</v>
      </c>
      <c r="D139" s="8" t="str">
        <f t="shared" si="28"/>
        <v>시설관리 대행사업</v>
      </c>
      <c r="E139" s="8" t="str">
        <f t="shared" si="28"/>
        <v>쾌적하고 안전한 시설환경 조성</v>
      </c>
      <c r="F139" s="8" t="str">
        <f t="shared" si="28"/>
        <v>정보화사업</v>
      </c>
      <c r="G139" s="8" t="str">
        <f t="shared" si="28"/>
        <v>201-21</v>
      </c>
      <c r="H139" s="8" t="str">
        <f t="shared" si="28"/>
        <v>일반운영비</v>
      </c>
      <c r="I139" s="8" t="str">
        <f t="shared" si="28"/>
        <v>공공요금및제세</v>
      </c>
      <c r="J139" s="13" t="s">
        <v>125</v>
      </c>
      <c r="K139" s="8" t="s">
        <v>1050</v>
      </c>
      <c r="L139" s="108">
        <v>43</v>
      </c>
      <c r="M139" s="8" t="str">
        <f>VLOOKUP(L139,' (참고) 예산별 범례'!$A:$C,3,0)</f>
        <v>교부세 및 기타</v>
      </c>
      <c r="N139" s="8" t="s">
        <v>1072</v>
      </c>
      <c r="O139" s="9" t="s">
        <v>1074</v>
      </c>
      <c r="P139" s="9"/>
      <c r="Q139" s="9"/>
      <c r="R139" s="8" t="s">
        <v>344</v>
      </c>
      <c r="S139" s="9" t="s">
        <v>428</v>
      </c>
      <c r="T139" s="6">
        <v>10800000</v>
      </c>
      <c r="U139" s="6"/>
      <c r="V139" s="6">
        <f t="shared" si="29"/>
        <v>10800000</v>
      </c>
      <c r="W139" s="37">
        <v>9855240</v>
      </c>
      <c r="X139" s="100">
        <f t="shared" si="30"/>
        <v>0.91252222222222223</v>
      </c>
      <c r="Y139" s="1"/>
    </row>
    <row r="140" spans="2:32" s="3" customFormat="1" ht="99.95" customHeight="1">
      <c r="B140" s="8">
        <f t="shared" si="27"/>
        <v>69</v>
      </c>
      <c r="C140" s="8" t="str">
        <f t="shared" si="28"/>
        <v>시설관리처</v>
      </c>
      <c r="D140" s="8" t="str">
        <f t="shared" si="28"/>
        <v>시설관리 대행사업</v>
      </c>
      <c r="E140" s="8" t="str">
        <f t="shared" si="28"/>
        <v>쾌적하고 안전한 시설환경 조성</v>
      </c>
      <c r="F140" s="8" t="str">
        <f t="shared" si="28"/>
        <v>정보화사업</v>
      </c>
      <c r="G140" s="8" t="str">
        <f t="shared" si="28"/>
        <v>201-21</v>
      </c>
      <c r="H140" s="8" t="str">
        <f t="shared" si="28"/>
        <v>일반운영비</v>
      </c>
      <c r="I140" s="8" t="str">
        <f t="shared" si="28"/>
        <v>공공요금및제세</v>
      </c>
      <c r="J140" s="13" t="s">
        <v>126</v>
      </c>
      <c r="K140" s="8" t="s">
        <v>1050</v>
      </c>
      <c r="L140" s="108">
        <v>43</v>
      </c>
      <c r="M140" s="8" t="str">
        <f>VLOOKUP(L140,' (참고) 예산별 범례'!$A:$C,3,0)</f>
        <v>교부세 및 기타</v>
      </c>
      <c r="N140" s="8" t="s">
        <v>1072</v>
      </c>
      <c r="O140" s="9" t="s">
        <v>1074</v>
      </c>
      <c r="P140" s="9"/>
      <c r="Q140" s="9"/>
      <c r="R140" s="8" t="s">
        <v>344</v>
      </c>
      <c r="S140" s="8" t="s">
        <v>428</v>
      </c>
      <c r="T140" s="6">
        <v>1800000</v>
      </c>
      <c r="U140" s="6"/>
      <c r="V140" s="6">
        <f t="shared" si="29"/>
        <v>1800000</v>
      </c>
      <c r="W140" s="37">
        <v>1227600</v>
      </c>
      <c r="X140" s="100">
        <f t="shared" si="30"/>
        <v>0.68200000000000005</v>
      </c>
      <c r="Y140" s="1"/>
      <c r="AA140" s="89"/>
      <c r="AB140" s="89"/>
      <c r="AC140" s="89"/>
      <c r="AD140" s="89"/>
      <c r="AE140" s="89"/>
      <c r="AF140" s="89"/>
    </row>
    <row r="141" spans="2:32" ht="99.95" customHeight="1">
      <c r="B141" s="8">
        <f t="shared" si="27"/>
        <v>70</v>
      </c>
      <c r="C141" s="8" t="str">
        <f t="shared" si="28"/>
        <v>시설관리처</v>
      </c>
      <c r="D141" s="8" t="str">
        <f t="shared" si="28"/>
        <v>시설관리 대행사업</v>
      </c>
      <c r="E141" s="8" t="str">
        <f t="shared" si="28"/>
        <v>쾌적하고 안전한 시설환경 조성</v>
      </c>
      <c r="F141" s="8" t="str">
        <f t="shared" si="28"/>
        <v>정보화사업</v>
      </c>
      <c r="G141" s="8" t="str">
        <f t="shared" si="28"/>
        <v>201-21</v>
      </c>
      <c r="H141" s="8" t="str">
        <f t="shared" si="28"/>
        <v>일반운영비</v>
      </c>
      <c r="I141" s="8" t="str">
        <f t="shared" si="28"/>
        <v>공공요금및제세</v>
      </c>
      <c r="J141" s="13" t="s">
        <v>127</v>
      </c>
      <c r="K141" s="91" t="s">
        <v>1050</v>
      </c>
      <c r="L141" s="109" t="s">
        <v>1073</v>
      </c>
      <c r="M141" s="8" t="str">
        <f>VLOOKUP(--L141,' (참고) 예산별 범례'!$A:$C,3,FALSE)</f>
        <v>재난안전관리체계</v>
      </c>
      <c r="N141" s="8" t="s">
        <v>1072</v>
      </c>
      <c r="O141" s="106" t="s">
        <v>1074</v>
      </c>
      <c r="P141" s="8" t="s">
        <v>344</v>
      </c>
      <c r="Q141" s="9"/>
      <c r="R141" s="9"/>
      <c r="S141" s="8" t="s">
        <v>442</v>
      </c>
      <c r="T141" s="6">
        <v>680000</v>
      </c>
      <c r="U141" s="6"/>
      <c r="V141" s="6">
        <f t="shared" si="29"/>
        <v>680000</v>
      </c>
      <c r="W141" s="37">
        <v>261860</v>
      </c>
      <c r="X141" s="100">
        <f t="shared" si="30"/>
        <v>0.38508823529411762</v>
      </c>
      <c r="Y141" s="1"/>
    </row>
    <row r="142" spans="2:32" ht="99.95" customHeight="1">
      <c r="B142" s="8">
        <f t="shared" si="27"/>
        <v>71</v>
      </c>
      <c r="C142" s="8" t="str">
        <f t="shared" si="28"/>
        <v>시설관리처</v>
      </c>
      <c r="D142" s="8" t="str">
        <f t="shared" si="28"/>
        <v>시설관리 대행사업</v>
      </c>
      <c r="E142" s="8" t="str">
        <f t="shared" si="28"/>
        <v>쾌적하고 안전한 시설환경 조성</v>
      </c>
      <c r="F142" s="8" t="str">
        <f t="shared" si="28"/>
        <v>정보화사업</v>
      </c>
      <c r="G142" s="8" t="str">
        <f t="shared" si="28"/>
        <v>201-21</v>
      </c>
      <c r="H142" s="8" t="str">
        <f t="shared" si="28"/>
        <v>일반운영비</v>
      </c>
      <c r="I142" s="8" t="str">
        <f t="shared" si="28"/>
        <v>공공요금및제세</v>
      </c>
      <c r="J142" s="13" t="s">
        <v>128</v>
      </c>
      <c r="K142" s="8" t="s">
        <v>1049</v>
      </c>
      <c r="L142" s="108">
        <v>12</v>
      </c>
      <c r="M142" s="8" t="str">
        <f>VLOOKUP(L142,' (참고) 예산별 범례'!$A:$C,3,0)</f>
        <v>시설물 재난·사고</v>
      </c>
      <c r="N142" s="8" t="s">
        <v>1072</v>
      </c>
      <c r="O142" s="9" t="s">
        <v>1074</v>
      </c>
      <c r="P142" s="8" t="s">
        <v>344</v>
      </c>
      <c r="Q142" s="9"/>
      <c r="R142" s="9"/>
      <c r="S142" s="8" t="s">
        <v>428</v>
      </c>
      <c r="T142" s="6">
        <v>1554000</v>
      </c>
      <c r="U142" s="6"/>
      <c r="V142" s="6">
        <f t="shared" si="29"/>
        <v>1554000</v>
      </c>
      <c r="W142" s="37">
        <v>1267040</v>
      </c>
      <c r="X142" s="100">
        <f t="shared" si="30"/>
        <v>0.81534105534105539</v>
      </c>
      <c r="Y142" s="1"/>
    </row>
    <row r="143" spans="2:32" ht="99.95" customHeight="1">
      <c r="B143" s="8">
        <f t="shared" si="27"/>
        <v>72</v>
      </c>
      <c r="C143" s="8" t="str">
        <f t="shared" si="28"/>
        <v>시설관리처</v>
      </c>
      <c r="D143" s="8" t="str">
        <f t="shared" si="28"/>
        <v>시설관리 대행사업</v>
      </c>
      <c r="E143" s="8" t="str">
        <f t="shared" si="28"/>
        <v>쾌적하고 안전한 시설환경 조성</v>
      </c>
      <c r="F143" s="8" t="str">
        <f t="shared" si="28"/>
        <v>정보화사업</v>
      </c>
      <c r="G143" s="8" t="str">
        <f t="shared" si="28"/>
        <v>201-21</v>
      </c>
      <c r="H143" s="8" t="str">
        <f t="shared" si="28"/>
        <v>일반운영비</v>
      </c>
      <c r="I143" s="8" t="str">
        <f t="shared" si="28"/>
        <v>공공요금및제세</v>
      </c>
      <c r="J143" s="13" t="s">
        <v>129</v>
      </c>
      <c r="K143" s="8" t="s">
        <v>1050</v>
      </c>
      <c r="L143" s="108">
        <v>43</v>
      </c>
      <c r="M143" s="8" t="str">
        <f>VLOOKUP(L143,' (참고) 예산별 범례'!$A:$C,3,0)</f>
        <v>교부세 및 기타</v>
      </c>
      <c r="N143" s="8" t="s">
        <v>1072</v>
      </c>
      <c r="O143" s="9" t="s">
        <v>1074</v>
      </c>
      <c r="P143" s="9"/>
      <c r="Q143" s="9"/>
      <c r="R143" s="8" t="s">
        <v>344</v>
      </c>
      <c r="S143" s="8" t="s">
        <v>428</v>
      </c>
      <c r="T143" s="6">
        <v>1500000</v>
      </c>
      <c r="U143" s="6"/>
      <c r="V143" s="6">
        <f t="shared" si="29"/>
        <v>1500000</v>
      </c>
      <c r="W143" s="37">
        <v>594000</v>
      </c>
      <c r="X143" s="100">
        <f t="shared" si="30"/>
        <v>0.39600000000000002</v>
      </c>
      <c r="Y143" s="1"/>
    </row>
    <row r="144" spans="2:32" ht="99.95" customHeight="1">
      <c r="B144" s="8">
        <f t="shared" si="27"/>
        <v>73</v>
      </c>
      <c r="C144" s="8" t="str">
        <f t="shared" si="28"/>
        <v>시설관리처</v>
      </c>
      <c r="D144" s="8" t="str">
        <f t="shared" si="28"/>
        <v>시설관리 대행사업</v>
      </c>
      <c r="E144" s="8" t="str">
        <f t="shared" si="28"/>
        <v>쾌적하고 안전한 시설환경 조성</v>
      </c>
      <c r="F144" s="8" t="str">
        <f t="shared" si="28"/>
        <v>정보화사업</v>
      </c>
      <c r="G144" s="8" t="str">
        <f t="shared" si="28"/>
        <v>201-21</v>
      </c>
      <c r="H144" s="8" t="str">
        <f t="shared" si="28"/>
        <v>일반운영비</v>
      </c>
      <c r="I144" s="8" t="str">
        <f t="shared" si="28"/>
        <v>공공요금및제세</v>
      </c>
      <c r="J144" s="13" t="s">
        <v>130</v>
      </c>
      <c r="K144" s="8" t="s">
        <v>1050</v>
      </c>
      <c r="L144" s="108">
        <v>43</v>
      </c>
      <c r="M144" s="8" t="str">
        <f>VLOOKUP(L144,' (참고) 예산별 범례'!$A:$C,3,0)</f>
        <v>교부세 및 기타</v>
      </c>
      <c r="N144" s="8" t="s">
        <v>1072</v>
      </c>
      <c r="O144" s="9" t="s">
        <v>1074</v>
      </c>
      <c r="P144" s="9"/>
      <c r="Q144" s="9"/>
      <c r="R144" s="8" t="s">
        <v>344</v>
      </c>
      <c r="S144" s="8" t="s">
        <v>428</v>
      </c>
      <c r="T144" s="6">
        <v>100000</v>
      </c>
      <c r="U144" s="6"/>
      <c r="V144" s="6">
        <f t="shared" si="29"/>
        <v>100000</v>
      </c>
      <c r="W144" s="37">
        <v>89400</v>
      </c>
      <c r="X144" s="100">
        <f t="shared" si="30"/>
        <v>0.89400000000000002</v>
      </c>
      <c r="Y144" s="1"/>
    </row>
    <row r="145" spans="2:32" ht="99.95" customHeight="1">
      <c r="B145" s="8">
        <f t="shared" si="27"/>
        <v>74</v>
      </c>
      <c r="C145" s="8" t="str">
        <f t="shared" si="28"/>
        <v>시설관리처</v>
      </c>
      <c r="D145" s="8" t="str">
        <f t="shared" si="28"/>
        <v>시설관리 대행사업</v>
      </c>
      <c r="E145" s="8" t="str">
        <f t="shared" si="28"/>
        <v>쾌적하고 안전한 시설환경 조성</v>
      </c>
      <c r="F145" s="8" t="str">
        <f t="shared" si="28"/>
        <v>정보화사업</v>
      </c>
      <c r="G145" s="8" t="str">
        <f t="shared" si="28"/>
        <v>201-21</v>
      </c>
      <c r="H145" s="8" t="str">
        <f t="shared" si="28"/>
        <v>일반운영비</v>
      </c>
      <c r="I145" s="8" t="str">
        <f t="shared" si="28"/>
        <v>공공요금및제세</v>
      </c>
      <c r="J145" s="13" t="s">
        <v>131</v>
      </c>
      <c r="K145" s="8" t="s">
        <v>1050</v>
      </c>
      <c r="L145" s="108">
        <v>38</v>
      </c>
      <c r="M145" s="8" t="str">
        <f>VLOOKUP(L145,' (참고) 예산별 범례'!$A:$C,3,0)</f>
        <v>재난 구호 및 복구</v>
      </c>
      <c r="N145" s="8" t="s">
        <v>1072</v>
      </c>
      <c r="O145" s="8">
        <v>9</v>
      </c>
      <c r="P145" s="8" t="s">
        <v>344</v>
      </c>
      <c r="Q145" s="9"/>
      <c r="R145" s="9"/>
      <c r="S145" s="8" t="s">
        <v>426</v>
      </c>
      <c r="T145" s="6">
        <v>3000000</v>
      </c>
      <c r="U145" s="6"/>
      <c r="V145" s="6">
        <f t="shared" si="29"/>
        <v>3000000</v>
      </c>
      <c r="W145" s="37">
        <v>1654000</v>
      </c>
      <c r="X145" s="100">
        <f t="shared" si="30"/>
        <v>0.55133333333333334</v>
      </c>
      <c r="Y145" s="1"/>
      <c r="AF145" s="65" t="s">
        <v>1119</v>
      </c>
    </row>
    <row r="146" spans="2:32" ht="99.95" customHeight="1">
      <c r="B146" s="8">
        <f t="shared" si="27"/>
        <v>75</v>
      </c>
      <c r="C146" s="8" t="str">
        <f t="shared" si="28"/>
        <v>시설관리처</v>
      </c>
      <c r="D146" s="8" t="str">
        <f t="shared" si="28"/>
        <v>시설관리 대행사업</v>
      </c>
      <c r="E146" s="8" t="str">
        <f t="shared" si="28"/>
        <v>쾌적하고 안전한 시설환경 조성</v>
      </c>
      <c r="F146" s="8" t="str">
        <f t="shared" si="28"/>
        <v>정보화사업</v>
      </c>
      <c r="G146" s="8" t="s">
        <v>390</v>
      </c>
      <c r="H146" s="8" t="s">
        <v>391</v>
      </c>
      <c r="I146" s="8" t="s">
        <v>392</v>
      </c>
      <c r="J146" s="13" t="s">
        <v>132</v>
      </c>
      <c r="K146" s="91" t="s">
        <v>1050</v>
      </c>
      <c r="L146" s="109" t="s">
        <v>1077</v>
      </c>
      <c r="M146" s="8" t="str">
        <f>VLOOKUP(--L146,' (참고) 예산별 범례'!$A:$C,3,FALSE)</f>
        <v>교부세 및 기타</v>
      </c>
      <c r="N146" s="8" t="s">
        <v>1072</v>
      </c>
      <c r="O146" s="106" t="s">
        <v>1084</v>
      </c>
      <c r="P146" s="9"/>
      <c r="Q146" s="8" t="s">
        <v>344</v>
      </c>
      <c r="R146" s="9"/>
      <c r="S146" s="8" t="s">
        <v>442</v>
      </c>
      <c r="T146" s="6">
        <v>1800000</v>
      </c>
      <c r="U146" s="6"/>
      <c r="V146" s="6">
        <f t="shared" si="29"/>
        <v>1800000</v>
      </c>
      <c r="W146" s="37">
        <v>1797610</v>
      </c>
      <c r="X146" s="100">
        <f t="shared" si="30"/>
        <v>0.99867222222222218</v>
      </c>
      <c r="Y146" s="1"/>
    </row>
    <row r="147" spans="2:32" ht="99.95" customHeight="1">
      <c r="B147" s="8">
        <f t="shared" si="27"/>
        <v>76</v>
      </c>
      <c r="C147" s="8" t="str">
        <f t="shared" ref="C147:I159" si="31">C146</f>
        <v>시설관리처</v>
      </c>
      <c r="D147" s="8" t="str">
        <f t="shared" si="31"/>
        <v>시설관리 대행사업</v>
      </c>
      <c r="E147" s="8" t="str">
        <f t="shared" si="31"/>
        <v>쾌적하고 안전한 시설환경 조성</v>
      </c>
      <c r="F147" s="8" t="str">
        <f t="shared" si="31"/>
        <v>정보화사업</v>
      </c>
      <c r="G147" s="8" t="s">
        <v>406</v>
      </c>
      <c r="H147" s="8" t="s">
        <v>407</v>
      </c>
      <c r="I147" s="8" t="s">
        <v>408</v>
      </c>
      <c r="J147" s="13" t="s">
        <v>133</v>
      </c>
      <c r="K147" s="90" t="s">
        <v>1049</v>
      </c>
      <c r="L147" s="109" t="s">
        <v>1078</v>
      </c>
      <c r="M147" s="8" t="str">
        <f>VLOOKUP(--L147,' (참고) 예산별 범례'!$A:$C,3,FALSE)</f>
        <v>시설물 재난·사고</v>
      </c>
      <c r="N147" s="8" t="s">
        <v>1072</v>
      </c>
      <c r="O147" s="106" t="s">
        <v>1084</v>
      </c>
      <c r="P147" s="9"/>
      <c r="Q147" s="8" t="s">
        <v>344</v>
      </c>
      <c r="R147" s="9"/>
      <c r="S147" s="8" t="s">
        <v>442</v>
      </c>
      <c r="T147" s="6">
        <v>52197000</v>
      </c>
      <c r="U147" s="6"/>
      <c r="V147" s="6">
        <f t="shared" si="29"/>
        <v>52197000</v>
      </c>
      <c r="W147" s="37">
        <v>44752370</v>
      </c>
      <c r="X147" s="100">
        <f t="shared" si="30"/>
        <v>0.85737437017453111</v>
      </c>
      <c r="Y147" s="1"/>
    </row>
    <row r="148" spans="2:32" ht="99.95" customHeight="1">
      <c r="B148" s="8">
        <f t="shared" si="27"/>
        <v>77</v>
      </c>
      <c r="C148" s="8" t="str">
        <f t="shared" si="31"/>
        <v>시설관리처</v>
      </c>
      <c r="D148" s="8" t="str">
        <f t="shared" si="31"/>
        <v>시설관리 대행사업</v>
      </c>
      <c r="E148" s="8" t="str">
        <f t="shared" si="31"/>
        <v>쾌적하고 안전한 시설환경 조성</v>
      </c>
      <c r="F148" s="8" t="str">
        <f t="shared" si="31"/>
        <v>정보화사업</v>
      </c>
      <c r="G148" s="8" t="str">
        <f>G147</f>
        <v>214-05</v>
      </c>
      <c r="H148" s="8" t="str">
        <f>H147</f>
        <v>수선유지교체비</v>
      </c>
      <c r="I148" s="8" t="str">
        <f>I147</f>
        <v>수선유지비</v>
      </c>
      <c r="J148" s="13" t="s">
        <v>134</v>
      </c>
      <c r="K148" s="90" t="s">
        <v>1049</v>
      </c>
      <c r="L148" s="109" t="s">
        <v>1078</v>
      </c>
      <c r="M148" s="8" t="str">
        <f>VLOOKUP(--L148,' (참고) 예산별 범례'!$A:$C,3,FALSE)</f>
        <v>시설물 재난·사고</v>
      </c>
      <c r="N148" s="8" t="s">
        <v>1072</v>
      </c>
      <c r="O148" s="106" t="s">
        <v>1084</v>
      </c>
      <c r="P148" s="9"/>
      <c r="Q148" s="8" t="s">
        <v>344</v>
      </c>
      <c r="R148" s="9"/>
      <c r="S148" s="8" t="s">
        <v>442</v>
      </c>
      <c r="T148" s="6">
        <v>74864000</v>
      </c>
      <c r="U148" s="6"/>
      <c r="V148" s="6">
        <f t="shared" si="29"/>
        <v>74864000</v>
      </c>
      <c r="W148" s="37">
        <v>52766600</v>
      </c>
      <c r="X148" s="100">
        <f t="shared" si="30"/>
        <v>0.70483276341098522</v>
      </c>
      <c r="Y148" s="1"/>
    </row>
    <row r="149" spans="2:32" ht="99.95" customHeight="1">
      <c r="B149" s="8">
        <f t="shared" si="27"/>
        <v>78</v>
      </c>
      <c r="C149" s="8" t="str">
        <f t="shared" si="31"/>
        <v>시설관리처</v>
      </c>
      <c r="D149" s="8" t="str">
        <f t="shared" si="31"/>
        <v>시설관리 대행사업</v>
      </c>
      <c r="E149" s="8" t="s">
        <v>388</v>
      </c>
      <c r="F149" s="8" t="s">
        <v>414</v>
      </c>
      <c r="G149" s="8" t="s">
        <v>374</v>
      </c>
      <c r="H149" s="8" t="s">
        <v>375</v>
      </c>
      <c r="I149" s="8" t="s">
        <v>376</v>
      </c>
      <c r="J149" s="13" t="s">
        <v>135</v>
      </c>
      <c r="K149" s="91" t="s">
        <v>1050</v>
      </c>
      <c r="L149" s="109" t="s">
        <v>1077</v>
      </c>
      <c r="M149" s="8" t="str">
        <f>VLOOKUP(--L149,' (참고) 예산별 범례'!$A:$C,3,FALSE)</f>
        <v>교부세 및 기타</v>
      </c>
      <c r="N149" s="8" t="s">
        <v>1072</v>
      </c>
      <c r="O149" s="106" t="s">
        <v>1090</v>
      </c>
      <c r="P149" s="9"/>
      <c r="Q149" s="9"/>
      <c r="R149" s="8" t="s">
        <v>344</v>
      </c>
      <c r="S149" s="8" t="s">
        <v>427</v>
      </c>
      <c r="T149" s="6">
        <v>1200000</v>
      </c>
      <c r="U149" s="6"/>
      <c r="V149" s="6">
        <f t="shared" si="29"/>
        <v>1200000</v>
      </c>
      <c r="W149" s="37">
        <v>1075230</v>
      </c>
      <c r="X149" s="100">
        <f t="shared" si="30"/>
        <v>0.89602499999999996</v>
      </c>
      <c r="Y149" s="1"/>
    </row>
    <row r="150" spans="2:32" ht="99.95" customHeight="1">
      <c r="B150" s="8">
        <f t="shared" si="27"/>
        <v>79</v>
      </c>
      <c r="C150" s="8" t="str">
        <f t="shared" si="31"/>
        <v>시설관리처</v>
      </c>
      <c r="D150" s="8" t="str">
        <f t="shared" si="31"/>
        <v>시설관리 대행사업</v>
      </c>
      <c r="E150" s="8" t="str">
        <f t="shared" si="31"/>
        <v>공통경비</v>
      </c>
      <c r="F150" s="8" t="str">
        <f t="shared" si="31"/>
        <v>공통경비(시설관리)</v>
      </c>
      <c r="G150" s="8" t="str">
        <f t="shared" si="31"/>
        <v>201-01</v>
      </c>
      <c r="H150" s="8" t="str">
        <f t="shared" si="31"/>
        <v>일반운영비</v>
      </c>
      <c r="I150" s="8" t="str">
        <f t="shared" si="31"/>
        <v>사무관리비</v>
      </c>
      <c r="J150" s="13" t="s">
        <v>136</v>
      </c>
      <c r="K150" s="91" t="s">
        <v>1050</v>
      </c>
      <c r="L150" s="109" t="s">
        <v>1077</v>
      </c>
      <c r="M150" s="8" t="str">
        <f>VLOOKUP(--L150,' (참고) 예산별 범례'!$A:$C,3,FALSE)</f>
        <v>교부세 및 기타</v>
      </c>
      <c r="N150" s="8" t="s">
        <v>1072</v>
      </c>
      <c r="O150" s="106" t="s">
        <v>1090</v>
      </c>
      <c r="P150" s="9"/>
      <c r="Q150" s="9"/>
      <c r="R150" s="8" t="s">
        <v>344</v>
      </c>
      <c r="S150" s="8" t="s">
        <v>427</v>
      </c>
      <c r="T150" s="6">
        <v>500000</v>
      </c>
      <c r="U150" s="6"/>
      <c r="V150" s="6">
        <f t="shared" si="29"/>
        <v>500000</v>
      </c>
      <c r="W150" s="37">
        <v>151590</v>
      </c>
      <c r="X150" s="100">
        <f t="shared" si="30"/>
        <v>0.30318000000000001</v>
      </c>
      <c r="Y150" s="1"/>
    </row>
    <row r="151" spans="2:32" ht="99.95" customHeight="1">
      <c r="B151" s="8">
        <f t="shared" si="27"/>
        <v>80</v>
      </c>
      <c r="C151" s="8" t="str">
        <f t="shared" si="31"/>
        <v>시설관리처</v>
      </c>
      <c r="D151" s="8" t="str">
        <f t="shared" si="31"/>
        <v>시설관리 대행사업</v>
      </c>
      <c r="E151" s="8" t="str">
        <f t="shared" si="31"/>
        <v>공통경비</v>
      </c>
      <c r="F151" s="8" t="str">
        <f t="shared" si="31"/>
        <v>공통경비(시설관리)</v>
      </c>
      <c r="G151" s="8" t="str">
        <f t="shared" si="31"/>
        <v>201-01</v>
      </c>
      <c r="H151" s="8" t="str">
        <f t="shared" si="31"/>
        <v>일반운영비</v>
      </c>
      <c r="I151" s="8" t="str">
        <f t="shared" si="31"/>
        <v>사무관리비</v>
      </c>
      <c r="J151" s="13" t="s">
        <v>137</v>
      </c>
      <c r="K151" s="91" t="s">
        <v>1050</v>
      </c>
      <c r="L151" s="109" t="s">
        <v>1077</v>
      </c>
      <c r="M151" s="8" t="str">
        <f>VLOOKUP(--L151,' (참고) 예산별 범례'!$A:$C,3,FALSE)</f>
        <v>교부세 및 기타</v>
      </c>
      <c r="N151" s="8" t="s">
        <v>1072</v>
      </c>
      <c r="O151" s="106" t="s">
        <v>1074</v>
      </c>
      <c r="P151" s="9"/>
      <c r="Q151" s="8" t="s">
        <v>344</v>
      </c>
      <c r="R151" s="9"/>
      <c r="S151" s="8" t="s">
        <v>427</v>
      </c>
      <c r="T151" s="6">
        <v>900000</v>
      </c>
      <c r="U151" s="6"/>
      <c r="V151" s="6">
        <f t="shared" si="29"/>
        <v>900000</v>
      </c>
      <c r="W151" s="37">
        <v>679400</v>
      </c>
      <c r="X151" s="100">
        <f t="shared" si="30"/>
        <v>0.75488888888888894</v>
      </c>
      <c r="Y151" s="1"/>
    </row>
    <row r="152" spans="2:32" ht="99.95" customHeight="1">
      <c r="B152" s="8">
        <f t="shared" si="27"/>
        <v>81</v>
      </c>
      <c r="C152" s="8" t="str">
        <f t="shared" si="31"/>
        <v>시설관리처</v>
      </c>
      <c r="D152" s="8" t="str">
        <f t="shared" si="31"/>
        <v>시설관리 대행사업</v>
      </c>
      <c r="E152" s="8" t="str">
        <f t="shared" si="31"/>
        <v>공통경비</v>
      </c>
      <c r="F152" s="8" t="str">
        <f t="shared" si="31"/>
        <v>공통경비(시설관리)</v>
      </c>
      <c r="G152" s="8" t="str">
        <f t="shared" si="31"/>
        <v>201-01</v>
      </c>
      <c r="H152" s="8" t="str">
        <f t="shared" si="31"/>
        <v>일반운영비</v>
      </c>
      <c r="I152" s="8" t="str">
        <f t="shared" si="31"/>
        <v>사무관리비</v>
      </c>
      <c r="J152" s="13" t="s">
        <v>138</v>
      </c>
      <c r="K152" s="91" t="s">
        <v>1050</v>
      </c>
      <c r="L152" s="109" t="s">
        <v>1076</v>
      </c>
      <c r="M152" s="8" t="str">
        <f>VLOOKUP(--L152,' (참고) 예산별 범례'!$A:$C,3,FALSE)</f>
        <v>안전문화 및 교육·훈련·홍보</v>
      </c>
      <c r="N152" s="8" t="s">
        <v>1072</v>
      </c>
      <c r="O152" s="106" t="s">
        <v>1091</v>
      </c>
      <c r="P152" s="8" t="s">
        <v>344</v>
      </c>
      <c r="Q152" s="9"/>
      <c r="R152" s="9"/>
      <c r="S152" s="8" t="s">
        <v>427</v>
      </c>
      <c r="T152" s="6">
        <v>2000000</v>
      </c>
      <c r="U152" s="6"/>
      <c r="V152" s="6">
        <f t="shared" si="29"/>
        <v>2000000</v>
      </c>
      <c r="W152" s="37">
        <v>1829000</v>
      </c>
      <c r="X152" s="100">
        <f t="shared" si="30"/>
        <v>0.91449999999999998</v>
      </c>
      <c r="Y152" s="1"/>
    </row>
    <row r="153" spans="2:32" ht="99.95" customHeight="1">
      <c r="B153" s="8">
        <f t="shared" si="27"/>
        <v>82</v>
      </c>
      <c r="C153" s="8" t="str">
        <f t="shared" si="31"/>
        <v>시설관리처</v>
      </c>
      <c r="D153" s="8" t="str">
        <f t="shared" si="31"/>
        <v>시설관리 대행사업</v>
      </c>
      <c r="E153" s="8" t="str">
        <f t="shared" si="31"/>
        <v>공통경비</v>
      </c>
      <c r="F153" s="8" t="str">
        <f t="shared" si="31"/>
        <v>공통경비(시설관리)</v>
      </c>
      <c r="G153" s="8" t="s">
        <v>380</v>
      </c>
      <c r="H153" s="8" t="str">
        <f>H152</f>
        <v>일반운영비</v>
      </c>
      <c r="I153" s="8" t="s">
        <v>399</v>
      </c>
      <c r="J153" s="13" t="s">
        <v>139</v>
      </c>
      <c r="K153" s="91" t="s">
        <v>1050</v>
      </c>
      <c r="L153" s="109" t="s">
        <v>1077</v>
      </c>
      <c r="M153" s="8" t="str">
        <f>VLOOKUP(--L153,' (참고) 예산별 범례'!$A:$C,3,FALSE)</f>
        <v>교부세 및 기타</v>
      </c>
      <c r="N153" s="8" t="s">
        <v>1072</v>
      </c>
      <c r="O153" s="106" t="s">
        <v>1074</v>
      </c>
      <c r="P153" s="8" t="s">
        <v>344</v>
      </c>
      <c r="Q153" s="9"/>
      <c r="R153" s="9"/>
      <c r="S153" s="8" t="s">
        <v>428</v>
      </c>
      <c r="T153" s="6">
        <v>960000</v>
      </c>
      <c r="U153" s="6"/>
      <c r="V153" s="6">
        <f t="shared" si="29"/>
        <v>960000</v>
      </c>
      <c r="W153" s="37">
        <v>0</v>
      </c>
      <c r="X153" s="100">
        <f t="shared" si="30"/>
        <v>0</v>
      </c>
      <c r="Y153" s="1"/>
    </row>
    <row r="154" spans="2:32" ht="99.95" customHeight="1">
      <c r="B154" s="8">
        <f t="shared" si="27"/>
        <v>83</v>
      </c>
      <c r="C154" s="8" t="str">
        <f t="shared" si="31"/>
        <v>시설관리처</v>
      </c>
      <c r="D154" s="8" t="str">
        <f t="shared" si="31"/>
        <v>시설관리 대행사업</v>
      </c>
      <c r="E154" s="8" t="str">
        <f t="shared" si="31"/>
        <v>공통경비</v>
      </c>
      <c r="F154" s="8" t="str">
        <f t="shared" si="31"/>
        <v>공통경비(시설관리)</v>
      </c>
      <c r="G154" s="8" t="s">
        <v>403</v>
      </c>
      <c r="H154" s="8" t="str">
        <f>H153</f>
        <v>일반운영비</v>
      </c>
      <c r="I154" s="8" t="s">
        <v>404</v>
      </c>
      <c r="J154" s="13" t="s">
        <v>140</v>
      </c>
      <c r="K154" s="8" t="s">
        <v>1049</v>
      </c>
      <c r="L154" s="108">
        <v>13</v>
      </c>
      <c r="M154" s="8" t="str">
        <f>VLOOKUP(L154,' (참고) 예산별 범례'!$A:$C,3,0)</f>
        <v>도로교통 재난·사고</v>
      </c>
      <c r="N154" s="8" t="s">
        <v>1072</v>
      </c>
      <c r="O154" s="9" t="s">
        <v>1084</v>
      </c>
      <c r="P154" s="9"/>
      <c r="Q154" s="8" t="s">
        <v>344</v>
      </c>
      <c r="R154" s="9"/>
      <c r="S154" s="8" t="s">
        <v>442</v>
      </c>
      <c r="T154" s="6">
        <v>2900000</v>
      </c>
      <c r="U154" s="6"/>
      <c r="V154" s="6">
        <f t="shared" si="29"/>
        <v>2900000</v>
      </c>
      <c r="W154" s="37">
        <v>1705000</v>
      </c>
      <c r="X154" s="100">
        <f t="shared" si="30"/>
        <v>0.58793103448275863</v>
      </c>
      <c r="Y154" s="1"/>
    </row>
    <row r="155" spans="2:32" ht="99.95" customHeight="1">
      <c r="B155" s="8">
        <f t="shared" si="27"/>
        <v>84</v>
      </c>
      <c r="C155" s="8" t="str">
        <f t="shared" si="31"/>
        <v>시설관리처</v>
      </c>
      <c r="D155" s="8" t="s">
        <v>415</v>
      </c>
      <c r="E155" s="9" t="s">
        <v>142</v>
      </c>
      <c r="F155" s="9" t="s">
        <v>143</v>
      </c>
      <c r="G155" s="9" t="s">
        <v>416</v>
      </c>
      <c r="H155" s="9" t="s">
        <v>417</v>
      </c>
      <c r="I155" s="8" t="s">
        <v>418</v>
      </c>
      <c r="J155" s="13" t="s">
        <v>465</v>
      </c>
      <c r="K155" s="90" t="s">
        <v>1049</v>
      </c>
      <c r="L155" s="109" t="s">
        <v>1078</v>
      </c>
      <c r="M155" s="8" t="str">
        <f>VLOOKUP(--L155,' (참고) 예산별 범례'!$A:$C,3,FALSE)</f>
        <v>시설물 재난·사고</v>
      </c>
      <c r="N155" s="8" t="s">
        <v>344</v>
      </c>
      <c r="O155" s="106" t="s">
        <v>1084</v>
      </c>
      <c r="P155" s="9"/>
      <c r="Q155" s="8" t="s">
        <v>344</v>
      </c>
      <c r="R155" s="9"/>
      <c r="S155" s="8" t="s">
        <v>442</v>
      </c>
      <c r="T155" s="6">
        <v>1368800000</v>
      </c>
      <c r="U155" s="6">
        <v>-193614000</v>
      </c>
      <c r="V155" s="6">
        <f>T155+U155</f>
        <v>1175186000</v>
      </c>
      <c r="W155" s="37">
        <v>1176275990</v>
      </c>
      <c r="X155" s="101">
        <f t="shared" si="30"/>
        <v>1.0009275042418817</v>
      </c>
      <c r="Y155" s="1"/>
      <c r="Z155" s="4" t="s">
        <v>824</v>
      </c>
    </row>
    <row r="156" spans="2:32" ht="99.95" customHeight="1">
      <c r="B156" s="8">
        <f t="shared" si="27"/>
        <v>85</v>
      </c>
      <c r="C156" s="8" t="str">
        <f t="shared" si="31"/>
        <v>시설관리처</v>
      </c>
      <c r="D156" s="8" t="str">
        <f t="shared" si="31"/>
        <v>시설관리 대행사업(자본)</v>
      </c>
      <c r="E156" s="9" t="str">
        <f t="shared" si="31"/>
        <v>쾌적하고 안전한 시설환경 조성(자본)</v>
      </c>
      <c r="F156" s="9" t="str">
        <f t="shared" si="31"/>
        <v>시민회관 시설 개선(건물)</v>
      </c>
      <c r="G156" s="9" t="str">
        <f t="shared" si="31"/>
        <v>401-01</v>
      </c>
      <c r="H156" s="9" t="str">
        <f t="shared" si="31"/>
        <v>시설비및부대비</v>
      </c>
      <c r="I156" s="8" t="str">
        <f t="shared" si="31"/>
        <v>시설비</v>
      </c>
      <c r="J156" s="13" t="s">
        <v>466</v>
      </c>
      <c r="K156" s="90" t="s">
        <v>1049</v>
      </c>
      <c r="L156" s="109" t="s">
        <v>1078</v>
      </c>
      <c r="M156" s="8" t="str">
        <f>VLOOKUP(--L156,' (참고) 예산별 범례'!$A:$C,3,FALSE)</f>
        <v>시설물 재난·사고</v>
      </c>
      <c r="N156" s="8" t="s">
        <v>344</v>
      </c>
      <c r="O156" s="106" t="s">
        <v>1084</v>
      </c>
      <c r="P156" s="9"/>
      <c r="Q156" s="8" t="s">
        <v>344</v>
      </c>
      <c r="R156" s="9"/>
      <c r="S156" s="8" t="s">
        <v>428</v>
      </c>
      <c r="T156" s="6">
        <v>13750000</v>
      </c>
      <c r="U156" s="6"/>
      <c r="V156" s="6">
        <f>T156+U156</f>
        <v>13750000</v>
      </c>
      <c r="W156" s="37">
        <v>12970000</v>
      </c>
      <c r="X156" s="100">
        <f t="shared" si="30"/>
        <v>0.94327272727272726</v>
      </c>
      <c r="Y156" s="1"/>
    </row>
    <row r="157" spans="2:32" ht="99.95" customHeight="1">
      <c r="B157" s="8">
        <f t="shared" si="27"/>
        <v>86</v>
      </c>
      <c r="C157" s="8" t="str">
        <f t="shared" si="31"/>
        <v>시설관리처</v>
      </c>
      <c r="D157" s="8" t="str">
        <f t="shared" si="31"/>
        <v>시설관리 대행사업(자본)</v>
      </c>
      <c r="E157" s="8" t="str">
        <f t="shared" si="31"/>
        <v>쾌적하고 안전한 시설환경 조성(자본)</v>
      </c>
      <c r="F157" s="8" t="str">
        <f t="shared" si="31"/>
        <v>시민회관 시설 개선(건물)</v>
      </c>
      <c r="G157" s="8" t="str">
        <f t="shared" si="31"/>
        <v>401-01</v>
      </c>
      <c r="H157" s="8" t="str">
        <f t="shared" si="31"/>
        <v>시설비및부대비</v>
      </c>
      <c r="I157" s="8" t="str">
        <f t="shared" si="31"/>
        <v>시설비</v>
      </c>
      <c r="J157" s="13" t="s">
        <v>467</v>
      </c>
      <c r="K157" s="90" t="s">
        <v>1049</v>
      </c>
      <c r="L157" s="109" t="s">
        <v>1078</v>
      </c>
      <c r="M157" s="8" t="str">
        <f>VLOOKUP(--L157,' (참고) 예산별 범례'!$A:$C,3,FALSE)</f>
        <v>시설물 재난·사고</v>
      </c>
      <c r="N157" s="8" t="s">
        <v>344</v>
      </c>
      <c r="O157" s="106" t="s">
        <v>1084</v>
      </c>
      <c r="P157" s="9"/>
      <c r="Q157" s="8" t="s">
        <v>344</v>
      </c>
      <c r="R157" s="9"/>
      <c r="S157" s="8" t="s">
        <v>428</v>
      </c>
      <c r="T157" s="6">
        <v>9310000</v>
      </c>
      <c r="U157" s="6"/>
      <c r="V157" s="6">
        <f t="shared" ref="V157:V187" si="32">T157+U157</f>
        <v>9310000</v>
      </c>
      <c r="W157" s="37">
        <v>9000000</v>
      </c>
      <c r="X157" s="100">
        <f t="shared" si="30"/>
        <v>0.96670247046186897</v>
      </c>
      <c r="Y157" s="1"/>
    </row>
    <row r="158" spans="2:32" ht="99.95" customHeight="1">
      <c r="B158" s="8">
        <f t="shared" si="27"/>
        <v>87</v>
      </c>
      <c r="C158" s="8" t="str">
        <f t="shared" si="31"/>
        <v>시설관리처</v>
      </c>
      <c r="D158" s="8" t="str">
        <f t="shared" si="31"/>
        <v>시설관리 대행사업(자본)</v>
      </c>
      <c r="E158" s="8" t="str">
        <f t="shared" si="31"/>
        <v>쾌적하고 안전한 시설환경 조성(자본)</v>
      </c>
      <c r="F158" s="8" t="str">
        <f t="shared" si="31"/>
        <v>시민회관 시설 개선(건물)</v>
      </c>
      <c r="G158" s="8" t="str">
        <f t="shared" si="31"/>
        <v>401-01</v>
      </c>
      <c r="H158" s="8" t="str">
        <f t="shared" si="31"/>
        <v>시설비및부대비</v>
      </c>
      <c r="I158" s="8" t="str">
        <f t="shared" si="31"/>
        <v>시설비</v>
      </c>
      <c r="J158" s="13" t="s">
        <v>468</v>
      </c>
      <c r="K158" s="90" t="s">
        <v>1049</v>
      </c>
      <c r="L158" s="109" t="s">
        <v>1082</v>
      </c>
      <c r="M158" s="8" t="str">
        <f>VLOOKUP(--L158,' (참고) 예산별 범례'!$A:$C,3,FALSE)</f>
        <v>수질오염</v>
      </c>
      <c r="N158" s="8" t="s">
        <v>344</v>
      </c>
      <c r="O158" s="106" t="s">
        <v>1084</v>
      </c>
      <c r="P158" s="9"/>
      <c r="Q158" s="8" t="s">
        <v>344</v>
      </c>
      <c r="R158" s="9"/>
      <c r="S158" s="8" t="s">
        <v>442</v>
      </c>
      <c r="T158" s="6">
        <v>10000000</v>
      </c>
      <c r="U158" s="6"/>
      <c r="V158" s="6">
        <f t="shared" si="32"/>
        <v>10000000</v>
      </c>
      <c r="W158" s="37">
        <v>9350000</v>
      </c>
      <c r="X158" s="100">
        <f t="shared" si="30"/>
        <v>0.93500000000000005</v>
      </c>
      <c r="Y158" s="1"/>
    </row>
    <row r="159" spans="2:32" ht="99.95" customHeight="1">
      <c r="B159" s="8">
        <f t="shared" si="27"/>
        <v>88</v>
      </c>
      <c r="C159" s="8" t="str">
        <f t="shared" si="31"/>
        <v>시설관리처</v>
      </c>
      <c r="D159" s="8" t="str">
        <f t="shared" si="31"/>
        <v>시설관리 대행사업(자본)</v>
      </c>
      <c r="E159" s="8" t="str">
        <f t="shared" si="31"/>
        <v>쾌적하고 안전한 시설환경 조성(자본)</v>
      </c>
      <c r="F159" s="8" t="str">
        <f t="shared" si="31"/>
        <v>시민회관 시설 개선(건물)</v>
      </c>
      <c r="G159" s="8" t="str">
        <f t="shared" si="31"/>
        <v>401-01</v>
      </c>
      <c r="H159" s="8" t="str">
        <f t="shared" si="31"/>
        <v>시설비및부대비</v>
      </c>
      <c r="I159" s="8" t="str">
        <f t="shared" si="31"/>
        <v>시설비</v>
      </c>
      <c r="J159" s="13" t="s">
        <v>469</v>
      </c>
      <c r="K159" s="90" t="s">
        <v>1049</v>
      </c>
      <c r="L159" s="109" t="s">
        <v>1079</v>
      </c>
      <c r="M159" s="8" t="str">
        <f>VLOOKUP(--L159,' (참고) 예산별 범례'!$A:$C,3,FALSE)</f>
        <v>화재·폭발</v>
      </c>
      <c r="N159" s="8" t="s">
        <v>344</v>
      </c>
      <c r="O159" s="106" t="s">
        <v>1084</v>
      </c>
      <c r="P159" s="9"/>
      <c r="Q159" s="8" t="s">
        <v>344</v>
      </c>
      <c r="R159" s="9"/>
      <c r="S159" s="8" t="s">
        <v>428</v>
      </c>
      <c r="T159" s="6">
        <v>27000000</v>
      </c>
      <c r="U159" s="6"/>
      <c r="V159" s="6">
        <f t="shared" si="32"/>
        <v>27000000</v>
      </c>
      <c r="W159" s="37">
        <v>25135000</v>
      </c>
      <c r="X159" s="100">
        <f t="shared" si="30"/>
        <v>0.93092592592592593</v>
      </c>
      <c r="Y159" s="1"/>
    </row>
    <row r="160" spans="2:32" ht="99.95" customHeight="1">
      <c r="B160" s="8">
        <f t="shared" si="27"/>
        <v>89</v>
      </c>
      <c r="C160" s="8" t="str">
        <f>C159</f>
        <v>시설관리처</v>
      </c>
      <c r="D160" s="8" t="str">
        <f>D159</f>
        <v>시설관리 대행사업(자본)</v>
      </c>
      <c r="E160" s="8" t="str">
        <f>E159</f>
        <v>쾌적하고 안전한 시설환경 조성(자본)</v>
      </c>
      <c r="F160" s="9" t="s">
        <v>144</v>
      </c>
      <c r="G160" s="9" t="s">
        <v>395</v>
      </c>
      <c r="H160" s="9" t="s">
        <v>396</v>
      </c>
      <c r="I160" s="8" t="s">
        <v>397</v>
      </c>
      <c r="J160" s="13" t="s">
        <v>145</v>
      </c>
      <c r="K160" s="90" t="s">
        <v>1049</v>
      </c>
      <c r="L160" s="109" t="s">
        <v>1080</v>
      </c>
      <c r="M160" s="8" t="str">
        <f>VLOOKUP(--L160,' (참고) 예산별 범례'!$A:$C,3,FALSE)</f>
        <v>전기·가스 사고</v>
      </c>
      <c r="N160" s="8" t="s">
        <v>1072</v>
      </c>
      <c r="O160" s="106" t="s">
        <v>1090</v>
      </c>
      <c r="P160" s="9"/>
      <c r="Q160" s="8" t="s">
        <v>344</v>
      </c>
      <c r="R160" s="9"/>
      <c r="S160" s="8" t="s">
        <v>442</v>
      </c>
      <c r="T160" s="6">
        <v>1500000</v>
      </c>
      <c r="U160" s="6"/>
      <c r="V160" s="6">
        <f t="shared" si="32"/>
        <v>1500000</v>
      </c>
      <c r="W160" s="37">
        <v>1496000</v>
      </c>
      <c r="X160" s="100">
        <f t="shared" si="30"/>
        <v>0.99733333333333329</v>
      </c>
      <c r="Y160" s="1"/>
    </row>
    <row r="161" spans="2:32" ht="99.95" customHeight="1">
      <c r="B161" s="8">
        <f t="shared" si="27"/>
        <v>90</v>
      </c>
      <c r="C161" s="8" t="str">
        <f t="shared" ref="C161:I165" si="33">C160</f>
        <v>시설관리처</v>
      </c>
      <c r="D161" s="8" t="str">
        <f t="shared" si="33"/>
        <v>시설관리 대행사업(자본)</v>
      </c>
      <c r="E161" s="8" t="str">
        <f t="shared" si="33"/>
        <v>쾌적하고 안전한 시설환경 조성(자본)</v>
      </c>
      <c r="F161" s="9" t="str">
        <f t="shared" si="33"/>
        <v>시민회관 자산 취득(공기구비품)</v>
      </c>
      <c r="G161" s="9" t="str">
        <f t="shared" si="33"/>
        <v>405-01</v>
      </c>
      <c r="H161" s="9" t="str">
        <f t="shared" si="33"/>
        <v>자산취득비</v>
      </c>
      <c r="I161" s="8" t="str">
        <f t="shared" si="33"/>
        <v>자산및물품취득비</v>
      </c>
      <c r="J161" s="13" t="s">
        <v>146</v>
      </c>
      <c r="K161" s="90" t="s">
        <v>1049</v>
      </c>
      <c r="L161" s="109" t="s">
        <v>1079</v>
      </c>
      <c r="M161" s="8" t="str">
        <f>VLOOKUP(--L161,' (참고) 예산별 범례'!$A:$C,3,FALSE)</f>
        <v>화재·폭발</v>
      </c>
      <c r="N161" s="8" t="s">
        <v>1072</v>
      </c>
      <c r="O161" s="106" t="s">
        <v>1090</v>
      </c>
      <c r="P161" s="8" t="s">
        <v>344</v>
      </c>
      <c r="Q161" s="9"/>
      <c r="R161" s="9"/>
      <c r="S161" s="8" t="s">
        <v>442</v>
      </c>
      <c r="T161" s="6">
        <v>15000000</v>
      </c>
      <c r="U161" s="6"/>
      <c r="V161" s="6">
        <f t="shared" si="32"/>
        <v>15000000</v>
      </c>
      <c r="W161" s="37">
        <v>14490100</v>
      </c>
      <c r="X161" s="100">
        <f t="shared" si="30"/>
        <v>0.96600666666666668</v>
      </c>
      <c r="Y161" s="1"/>
      <c r="AD161" s="103" t="s">
        <v>1110</v>
      </c>
    </row>
    <row r="162" spans="2:32" ht="99.95" customHeight="1">
      <c r="B162" s="8">
        <f t="shared" si="27"/>
        <v>91</v>
      </c>
      <c r="C162" s="8" t="str">
        <f t="shared" si="33"/>
        <v>시설관리처</v>
      </c>
      <c r="D162" s="8" t="str">
        <f t="shared" si="33"/>
        <v>시설관리 대행사업(자본)</v>
      </c>
      <c r="E162" s="8" t="str">
        <f t="shared" si="33"/>
        <v>쾌적하고 안전한 시설환경 조성(자본)</v>
      </c>
      <c r="F162" s="9" t="s">
        <v>443</v>
      </c>
      <c r="G162" s="8" t="s">
        <v>395</v>
      </c>
      <c r="H162" s="9" t="s">
        <v>396</v>
      </c>
      <c r="I162" s="8" t="s">
        <v>397</v>
      </c>
      <c r="J162" s="13" t="s">
        <v>147</v>
      </c>
      <c r="K162" s="91" t="s">
        <v>1050</v>
      </c>
      <c r="L162" s="109" t="s">
        <v>1077</v>
      </c>
      <c r="M162" s="8" t="str">
        <f>VLOOKUP(--L162,' (참고) 예산별 범례'!$A:$C,3,FALSE)</f>
        <v>교부세 및 기타</v>
      </c>
      <c r="N162" s="8" t="s">
        <v>1072</v>
      </c>
      <c r="O162" s="106" t="s">
        <v>1084</v>
      </c>
      <c r="P162" s="9"/>
      <c r="Q162" s="8" t="s">
        <v>344</v>
      </c>
      <c r="R162" s="9"/>
      <c r="S162" s="8" t="s">
        <v>428</v>
      </c>
      <c r="T162" s="6">
        <v>11000000</v>
      </c>
      <c r="U162" s="6"/>
      <c r="V162" s="6">
        <f t="shared" si="32"/>
        <v>11000000</v>
      </c>
      <c r="W162" s="37">
        <v>10780000</v>
      </c>
      <c r="X162" s="100">
        <f t="shared" si="30"/>
        <v>0.98</v>
      </c>
      <c r="Y162" s="1"/>
    </row>
    <row r="163" spans="2:32" ht="99.95" customHeight="1">
      <c r="B163" s="8">
        <f t="shared" si="27"/>
        <v>92</v>
      </c>
      <c r="C163" s="8" t="str">
        <f t="shared" si="33"/>
        <v>시설관리처</v>
      </c>
      <c r="D163" s="8" t="str">
        <f t="shared" si="33"/>
        <v>시설관리 대행사업(자본)</v>
      </c>
      <c r="E163" s="8" t="str">
        <f t="shared" si="33"/>
        <v>쾌적하고 안전한 시설환경 조성(자본)</v>
      </c>
      <c r="F163" s="9" t="s">
        <v>151</v>
      </c>
      <c r="G163" s="8" t="s">
        <v>395</v>
      </c>
      <c r="H163" s="9" t="s">
        <v>396</v>
      </c>
      <c r="I163" s="8" t="s">
        <v>397</v>
      </c>
      <c r="J163" s="13" t="s">
        <v>148</v>
      </c>
      <c r="K163" s="91" t="s">
        <v>1050</v>
      </c>
      <c r="L163" s="109" t="s">
        <v>1077</v>
      </c>
      <c r="M163" s="8" t="str">
        <f>VLOOKUP(--L163,' (참고) 예산별 범례'!$A:$C,3,FALSE)</f>
        <v>교부세 및 기타</v>
      </c>
      <c r="N163" s="8" t="s">
        <v>1072</v>
      </c>
      <c r="O163" s="106" t="s">
        <v>1084</v>
      </c>
      <c r="P163" s="9"/>
      <c r="Q163" s="8" t="s">
        <v>344</v>
      </c>
      <c r="R163" s="9"/>
      <c r="S163" s="8" t="s">
        <v>428</v>
      </c>
      <c r="T163" s="6">
        <v>89460000</v>
      </c>
      <c r="U163" s="6"/>
      <c r="V163" s="6">
        <f t="shared" si="32"/>
        <v>89460000</v>
      </c>
      <c r="W163" s="37">
        <v>89267360</v>
      </c>
      <c r="X163" s="100">
        <f t="shared" si="30"/>
        <v>0.99784663536776208</v>
      </c>
      <c r="Y163" s="1"/>
    </row>
    <row r="164" spans="2:32" ht="99.95" customHeight="1">
      <c r="B164" s="8">
        <f t="shared" si="27"/>
        <v>93</v>
      </c>
      <c r="C164" s="8" t="str">
        <f t="shared" si="33"/>
        <v>시설관리처</v>
      </c>
      <c r="D164" s="8" t="str">
        <f t="shared" si="33"/>
        <v>시설관리 대행사업(자본)</v>
      </c>
      <c r="E164" s="8" t="str">
        <f t="shared" si="33"/>
        <v>쾌적하고 안전한 시설환경 조성(자본)</v>
      </c>
      <c r="F164" s="9" t="str">
        <f t="shared" si="33"/>
        <v>정보화사업 자산 취득(소프트웨어)</v>
      </c>
      <c r="G164" s="9" t="str">
        <f t="shared" si="33"/>
        <v>405-01</v>
      </c>
      <c r="H164" s="9" t="str">
        <f t="shared" si="33"/>
        <v>자산취득비</v>
      </c>
      <c r="I164" s="8" t="str">
        <f t="shared" si="33"/>
        <v>자산및물품취득비</v>
      </c>
      <c r="J164" s="13" t="s">
        <v>149</v>
      </c>
      <c r="K164" s="91" t="s">
        <v>1050</v>
      </c>
      <c r="L164" s="109" t="s">
        <v>1077</v>
      </c>
      <c r="M164" s="8" t="str">
        <f>VLOOKUP(--L164,' (참고) 예산별 범례'!$A:$C,3,FALSE)</f>
        <v>교부세 및 기타</v>
      </c>
      <c r="N164" s="8" t="s">
        <v>1072</v>
      </c>
      <c r="O164" s="106" t="s">
        <v>1084</v>
      </c>
      <c r="P164" s="9"/>
      <c r="Q164" s="8" t="s">
        <v>344</v>
      </c>
      <c r="R164" s="9"/>
      <c r="S164" s="8" t="s">
        <v>428</v>
      </c>
      <c r="T164" s="6">
        <v>38400000</v>
      </c>
      <c r="U164" s="6"/>
      <c r="V164" s="6">
        <f t="shared" si="32"/>
        <v>38400000</v>
      </c>
      <c r="W164" s="37">
        <v>38324380</v>
      </c>
      <c r="X164" s="100">
        <f t="shared" si="30"/>
        <v>0.99803072916666669</v>
      </c>
      <c r="Y164" s="1"/>
    </row>
    <row r="165" spans="2:32" ht="99.95" customHeight="1">
      <c r="B165" s="8">
        <f t="shared" si="27"/>
        <v>94</v>
      </c>
      <c r="C165" s="8" t="str">
        <f t="shared" si="33"/>
        <v>시설관리처</v>
      </c>
      <c r="D165" s="8" t="str">
        <f t="shared" si="33"/>
        <v>시설관리 대행사업(자본)</v>
      </c>
      <c r="E165" s="8" t="str">
        <f t="shared" si="33"/>
        <v>쾌적하고 안전한 시설환경 조성(자본)</v>
      </c>
      <c r="F165" s="8" t="str">
        <f t="shared" si="33"/>
        <v>정보화사업 자산 취득(소프트웨어)</v>
      </c>
      <c r="G165" s="8" t="str">
        <f t="shared" si="33"/>
        <v>405-01</v>
      </c>
      <c r="H165" s="8" t="str">
        <f t="shared" si="33"/>
        <v>자산취득비</v>
      </c>
      <c r="I165" s="8" t="str">
        <f t="shared" si="33"/>
        <v>자산및물품취득비</v>
      </c>
      <c r="J165" s="13" t="s">
        <v>150</v>
      </c>
      <c r="K165" s="91" t="s">
        <v>1050</v>
      </c>
      <c r="L165" s="109" t="s">
        <v>1077</v>
      </c>
      <c r="M165" s="8" t="str">
        <f>VLOOKUP(--L165,' (참고) 예산별 범례'!$A:$C,3,FALSE)</f>
        <v>교부세 및 기타</v>
      </c>
      <c r="N165" s="8" t="s">
        <v>1072</v>
      </c>
      <c r="O165" s="106" t="s">
        <v>1084</v>
      </c>
      <c r="P165" s="9"/>
      <c r="Q165" s="8" t="s">
        <v>344</v>
      </c>
      <c r="R165" s="9"/>
      <c r="S165" s="8" t="s">
        <v>428</v>
      </c>
      <c r="T165" s="6">
        <v>4600000</v>
      </c>
      <c r="U165" s="6"/>
      <c r="V165" s="6">
        <f t="shared" si="32"/>
        <v>4600000</v>
      </c>
      <c r="W165" s="37">
        <v>4599770</v>
      </c>
      <c r="X165" s="100">
        <f t="shared" si="30"/>
        <v>0.99995000000000001</v>
      </c>
      <c r="Y165" s="1"/>
    </row>
    <row r="166" spans="2:32" s="3" customFormat="1" ht="99.95" customHeight="1">
      <c r="B166" s="8">
        <f>ROW()-171</f>
        <v>-5</v>
      </c>
      <c r="C166" s="8" t="s">
        <v>348</v>
      </c>
      <c r="D166" s="9" t="s">
        <v>152</v>
      </c>
      <c r="E166" s="9" t="s">
        <v>153</v>
      </c>
      <c r="F166" s="9" t="s">
        <v>154</v>
      </c>
      <c r="G166" s="8" t="s">
        <v>374</v>
      </c>
      <c r="H166" s="8" t="s">
        <v>375</v>
      </c>
      <c r="I166" s="8" t="s">
        <v>376</v>
      </c>
      <c r="J166" s="13" t="s">
        <v>155</v>
      </c>
      <c r="K166" s="91" t="s">
        <v>1050</v>
      </c>
      <c r="L166" s="109" t="s">
        <v>1077</v>
      </c>
      <c r="M166" s="8" t="str">
        <f>VLOOKUP(--L166,' (참고) 예산별 범례'!$A:$C,3,FALSE)</f>
        <v>교부세 및 기타</v>
      </c>
      <c r="N166" s="8" t="s">
        <v>1072</v>
      </c>
      <c r="O166" s="106" t="s">
        <v>1090</v>
      </c>
      <c r="P166" s="9"/>
      <c r="Q166" s="9"/>
      <c r="R166" s="8" t="s">
        <v>344</v>
      </c>
      <c r="S166" s="8" t="s">
        <v>427</v>
      </c>
      <c r="T166" s="6">
        <v>1000000</v>
      </c>
      <c r="U166" s="6"/>
      <c r="V166" s="6">
        <f t="shared" si="32"/>
        <v>1000000</v>
      </c>
      <c r="W166" s="37">
        <v>997500</v>
      </c>
      <c r="X166" s="100">
        <f t="shared" si="30"/>
        <v>0.99750000000000005</v>
      </c>
      <c r="Y166" s="1"/>
      <c r="AA166" s="89"/>
      <c r="AB166" s="89"/>
      <c r="AC166" s="89"/>
      <c r="AD166" s="89"/>
      <c r="AE166" s="89"/>
      <c r="AF166" s="89"/>
    </row>
    <row r="167" spans="2:32" ht="99.95" customHeight="1">
      <c r="B167" s="8">
        <f t="shared" ref="B167:B190" si="34">ROW()-171</f>
        <v>-4</v>
      </c>
      <c r="C167" s="8" t="s">
        <v>348</v>
      </c>
      <c r="D167" s="9" t="s">
        <v>152</v>
      </c>
      <c r="E167" s="9" t="s">
        <v>153</v>
      </c>
      <c r="F167" s="9" t="s">
        <v>154</v>
      </c>
      <c r="G167" s="9" t="s">
        <v>406</v>
      </c>
      <c r="H167" s="9" t="s">
        <v>407</v>
      </c>
      <c r="I167" s="9" t="s">
        <v>408</v>
      </c>
      <c r="J167" s="13" t="s">
        <v>156</v>
      </c>
      <c r="K167" s="90" t="s">
        <v>1049</v>
      </c>
      <c r="L167" s="109" t="s">
        <v>1078</v>
      </c>
      <c r="M167" s="8" t="str">
        <f>VLOOKUP(--L167,' (참고) 예산별 범례'!$A:$C,3,FALSE)</f>
        <v>시설물 재난·사고</v>
      </c>
      <c r="N167" s="8" t="s">
        <v>1072</v>
      </c>
      <c r="O167" s="106" t="s">
        <v>1084</v>
      </c>
      <c r="P167" s="9"/>
      <c r="Q167" s="9"/>
      <c r="R167" s="8" t="s">
        <v>344</v>
      </c>
      <c r="S167" s="9" t="s">
        <v>442</v>
      </c>
      <c r="T167" s="6">
        <v>3750000</v>
      </c>
      <c r="U167" s="6"/>
      <c r="V167" s="6">
        <f t="shared" si="32"/>
        <v>3750000</v>
      </c>
      <c r="W167" s="37">
        <v>2796200</v>
      </c>
      <c r="X167" s="100">
        <f t="shared" si="30"/>
        <v>0.74565333333333328</v>
      </c>
      <c r="Y167" s="2"/>
    </row>
    <row r="168" spans="2:32" ht="99.95" customHeight="1">
      <c r="B168" s="8">
        <f t="shared" si="34"/>
        <v>-3</v>
      </c>
      <c r="C168" s="8" t="str">
        <f t="shared" ref="C168:I183" si="35">C167</f>
        <v>시민회관체육운영처</v>
      </c>
      <c r="D168" s="9" t="str">
        <f t="shared" si="35"/>
        <v>체육시설 대행사업</v>
      </c>
      <c r="E168" s="9" t="str">
        <f t="shared" si="35"/>
        <v>수요자 중심의 체육시설 운영</v>
      </c>
      <c r="F168" s="9" t="str">
        <f t="shared" si="35"/>
        <v>여가체육 운영</v>
      </c>
      <c r="G168" s="9" t="str">
        <f t="shared" si="35"/>
        <v>214-05</v>
      </c>
      <c r="H168" s="9" t="str">
        <f t="shared" si="35"/>
        <v>수선유지교체비</v>
      </c>
      <c r="I168" s="9" t="str">
        <f t="shared" si="35"/>
        <v>수선유지비</v>
      </c>
      <c r="J168" s="13" t="s">
        <v>157</v>
      </c>
      <c r="K168" s="90" t="s">
        <v>1049</v>
      </c>
      <c r="L168" s="109" t="s">
        <v>1078</v>
      </c>
      <c r="M168" s="8" t="str">
        <f>VLOOKUP(--L168,' (참고) 예산별 범례'!$A:$C,3,FALSE)</f>
        <v>시설물 재난·사고</v>
      </c>
      <c r="N168" s="8" t="s">
        <v>1072</v>
      </c>
      <c r="O168" s="106" t="s">
        <v>1084</v>
      </c>
      <c r="P168" s="9"/>
      <c r="Q168" s="9"/>
      <c r="R168" s="8" t="s">
        <v>344</v>
      </c>
      <c r="S168" s="9" t="s">
        <v>442</v>
      </c>
      <c r="T168" s="6">
        <v>7500000</v>
      </c>
      <c r="U168" s="6"/>
      <c r="V168" s="6">
        <f t="shared" si="32"/>
        <v>7500000</v>
      </c>
      <c r="W168" s="37">
        <v>7017000</v>
      </c>
      <c r="X168" s="100">
        <f t="shared" si="30"/>
        <v>0.93559999999999999</v>
      </c>
      <c r="Y168" s="1"/>
    </row>
    <row r="169" spans="2:32" ht="99.95" customHeight="1">
      <c r="B169" s="8">
        <f t="shared" si="34"/>
        <v>-2</v>
      </c>
      <c r="C169" s="8" t="str">
        <f t="shared" si="35"/>
        <v>시민회관체육운영처</v>
      </c>
      <c r="D169" s="8" t="str">
        <f t="shared" si="35"/>
        <v>체육시설 대행사업</v>
      </c>
      <c r="E169" s="8" t="str">
        <f t="shared" si="35"/>
        <v>수요자 중심의 체육시설 운영</v>
      </c>
      <c r="F169" s="8" t="str">
        <f t="shared" si="35"/>
        <v>여가체육 운영</v>
      </c>
      <c r="G169" s="8" t="str">
        <f t="shared" si="35"/>
        <v>214-05</v>
      </c>
      <c r="H169" s="8" t="str">
        <f t="shared" si="35"/>
        <v>수선유지교체비</v>
      </c>
      <c r="I169" s="8" t="str">
        <f t="shared" si="35"/>
        <v>수선유지비</v>
      </c>
      <c r="J169" s="13" t="s">
        <v>158</v>
      </c>
      <c r="K169" s="90" t="s">
        <v>1049</v>
      </c>
      <c r="L169" s="109" t="s">
        <v>1078</v>
      </c>
      <c r="M169" s="8" t="str">
        <f>VLOOKUP(--L169,' (참고) 예산별 범례'!$A:$C,3,FALSE)</f>
        <v>시설물 재난·사고</v>
      </c>
      <c r="N169" s="8" t="s">
        <v>1072</v>
      </c>
      <c r="O169" s="106" t="s">
        <v>1084</v>
      </c>
      <c r="P169" s="9"/>
      <c r="Q169" s="9"/>
      <c r="R169" s="8" t="s">
        <v>344</v>
      </c>
      <c r="S169" s="9" t="s">
        <v>442</v>
      </c>
      <c r="T169" s="6">
        <v>1000000</v>
      </c>
      <c r="U169" s="6"/>
      <c r="V169" s="6">
        <f t="shared" si="32"/>
        <v>1000000</v>
      </c>
      <c r="W169" s="37">
        <v>998800</v>
      </c>
      <c r="X169" s="100">
        <f t="shared" si="30"/>
        <v>0.99880000000000002</v>
      </c>
      <c r="Y169" s="1"/>
    </row>
    <row r="170" spans="2:32" ht="99.95" customHeight="1">
      <c r="B170" s="8">
        <f t="shared" si="34"/>
        <v>-1</v>
      </c>
      <c r="C170" s="8" t="str">
        <f t="shared" si="35"/>
        <v>시민회관체육운영처</v>
      </c>
      <c r="D170" s="8" t="str">
        <f t="shared" si="35"/>
        <v>체육시설 대행사업</v>
      </c>
      <c r="E170" s="8" t="str">
        <f t="shared" si="35"/>
        <v>수요자 중심의 체육시설 운영</v>
      </c>
      <c r="F170" s="8" t="s">
        <v>419</v>
      </c>
      <c r="G170" s="8" t="s">
        <v>374</v>
      </c>
      <c r="H170" s="8" t="s">
        <v>375</v>
      </c>
      <c r="I170" s="8" t="s">
        <v>376</v>
      </c>
      <c r="J170" s="13" t="s">
        <v>159</v>
      </c>
      <c r="K170" s="90" t="s">
        <v>1049</v>
      </c>
      <c r="L170" s="109" t="s">
        <v>1083</v>
      </c>
      <c r="M170" s="8" t="str">
        <f>VLOOKUP(--L170,' (참고) 예산별 범례'!$A:$C,3,FALSE)</f>
        <v>사업장 산재</v>
      </c>
      <c r="N170" s="8" t="s">
        <v>1072</v>
      </c>
      <c r="O170" s="106" t="s">
        <v>1090</v>
      </c>
      <c r="P170" s="9"/>
      <c r="Q170" s="9"/>
      <c r="R170" s="8" t="s">
        <v>344</v>
      </c>
      <c r="S170" s="9" t="s">
        <v>442</v>
      </c>
      <c r="T170" s="6">
        <v>1100000</v>
      </c>
      <c r="U170" s="6"/>
      <c r="V170" s="6">
        <f t="shared" si="32"/>
        <v>1100000</v>
      </c>
      <c r="W170" s="37">
        <v>1100000</v>
      </c>
      <c r="X170" s="100">
        <f t="shared" si="30"/>
        <v>1</v>
      </c>
      <c r="Y170" s="1"/>
    </row>
    <row r="171" spans="2:32" ht="99.95" customHeight="1">
      <c r="B171" s="8">
        <f t="shared" si="34"/>
        <v>0</v>
      </c>
      <c r="C171" s="8" t="str">
        <f t="shared" si="35"/>
        <v>시민회관체육운영처</v>
      </c>
      <c r="D171" s="8" t="str">
        <f t="shared" si="35"/>
        <v>체육시설 대행사업</v>
      </c>
      <c r="E171" s="8" t="str">
        <f t="shared" si="35"/>
        <v>수요자 중심의 체육시설 운영</v>
      </c>
      <c r="F171" s="8" t="str">
        <f>F170</f>
        <v>수영장 운영</v>
      </c>
      <c r="G171" s="8" t="s">
        <v>406</v>
      </c>
      <c r="H171" s="9" t="s">
        <v>407</v>
      </c>
      <c r="I171" s="9" t="s">
        <v>408</v>
      </c>
      <c r="J171" s="13" t="s">
        <v>160</v>
      </c>
      <c r="K171" s="90" t="s">
        <v>1049</v>
      </c>
      <c r="L171" s="109" t="s">
        <v>1083</v>
      </c>
      <c r="M171" s="8" t="str">
        <f>VLOOKUP(--L171,' (참고) 예산별 범례'!$A:$C,3,FALSE)</f>
        <v>사업장 산재</v>
      </c>
      <c r="N171" s="8" t="s">
        <v>1072</v>
      </c>
      <c r="O171" s="106" t="s">
        <v>1084</v>
      </c>
      <c r="P171" s="9"/>
      <c r="Q171" s="8" t="s">
        <v>344</v>
      </c>
      <c r="R171" s="9"/>
      <c r="S171" s="9" t="s">
        <v>442</v>
      </c>
      <c r="T171" s="6">
        <v>4950000</v>
      </c>
      <c r="U171" s="6"/>
      <c r="V171" s="6">
        <f t="shared" si="32"/>
        <v>4950000</v>
      </c>
      <c r="W171" s="37">
        <v>4700000</v>
      </c>
      <c r="X171" s="100">
        <f t="shared" si="30"/>
        <v>0.9494949494949495</v>
      </c>
      <c r="Y171" s="1"/>
    </row>
    <row r="172" spans="2:32" ht="99.95" customHeight="1">
      <c r="B172" s="8">
        <f t="shared" si="34"/>
        <v>1</v>
      </c>
      <c r="C172" s="8" t="str">
        <f t="shared" si="35"/>
        <v>시민회관체육운영처</v>
      </c>
      <c r="D172" s="8" t="str">
        <f t="shared" si="35"/>
        <v>체육시설 대행사업</v>
      </c>
      <c r="E172" s="8" t="str">
        <f t="shared" si="35"/>
        <v>수요자 중심의 체육시설 운영</v>
      </c>
      <c r="F172" s="8" t="s">
        <v>420</v>
      </c>
      <c r="G172" s="8" t="s">
        <v>374</v>
      </c>
      <c r="H172" s="8" t="s">
        <v>375</v>
      </c>
      <c r="I172" s="8" t="s">
        <v>376</v>
      </c>
      <c r="J172" s="13" t="s">
        <v>161</v>
      </c>
      <c r="K172" s="90" t="s">
        <v>1049</v>
      </c>
      <c r="L172" s="109" t="s">
        <v>1083</v>
      </c>
      <c r="M172" s="8" t="str">
        <f>VLOOKUP(--L172,' (참고) 예산별 범례'!$A:$C,3,FALSE)</f>
        <v>사업장 산재</v>
      </c>
      <c r="N172" s="8" t="s">
        <v>1072</v>
      </c>
      <c r="O172" s="106" t="s">
        <v>1090</v>
      </c>
      <c r="P172" s="8" t="s">
        <v>344</v>
      </c>
      <c r="Q172" s="9"/>
      <c r="R172" s="9"/>
      <c r="S172" s="8" t="s">
        <v>428</v>
      </c>
      <c r="T172" s="6">
        <v>1000000</v>
      </c>
      <c r="U172" s="6"/>
      <c r="V172" s="6">
        <f t="shared" si="32"/>
        <v>1000000</v>
      </c>
      <c r="W172" s="37">
        <v>1000000</v>
      </c>
      <c r="X172" s="100">
        <f t="shared" si="30"/>
        <v>1</v>
      </c>
      <c r="Y172" s="1"/>
    </row>
    <row r="173" spans="2:32" ht="99.95" customHeight="1">
      <c r="B173" s="8">
        <f t="shared" si="34"/>
        <v>2</v>
      </c>
      <c r="C173" s="8" t="str">
        <f t="shared" si="35"/>
        <v>시민회관체육운영처</v>
      </c>
      <c r="D173" s="8" t="str">
        <f t="shared" si="35"/>
        <v>체육시설 대행사업</v>
      </c>
      <c r="E173" s="8" t="str">
        <f t="shared" si="35"/>
        <v>수요자 중심의 체육시설 운영</v>
      </c>
      <c r="F173" s="8" t="str">
        <f>F172</f>
        <v>빙상장 운영</v>
      </c>
      <c r="G173" s="8" t="str">
        <f>G172</f>
        <v>201-01</v>
      </c>
      <c r="H173" s="8" t="str">
        <f>H172</f>
        <v>일반운영비</v>
      </c>
      <c r="I173" s="8" t="str">
        <f>I172</f>
        <v>사무관리비</v>
      </c>
      <c r="J173" s="13" t="s">
        <v>162</v>
      </c>
      <c r="K173" s="90" t="s">
        <v>1049</v>
      </c>
      <c r="L173" s="109" t="s">
        <v>1079</v>
      </c>
      <c r="M173" s="8" t="str">
        <f>VLOOKUP(--L173,' (참고) 예산별 범례'!$A:$C,3,FALSE)</f>
        <v>화재·폭발</v>
      </c>
      <c r="N173" s="8" t="s">
        <v>1072</v>
      </c>
      <c r="O173" s="106" t="s">
        <v>1090</v>
      </c>
      <c r="P173" s="8" t="s">
        <v>344</v>
      </c>
      <c r="Q173" s="9"/>
      <c r="R173" s="9"/>
      <c r="S173" s="8" t="s">
        <v>428</v>
      </c>
      <c r="T173" s="6">
        <v>900000</v>
      </c>
      <c r="U173" s="6"/>
      <c r="V173" s="6">
        <f t="shared" si="32"/>
        <v>900000</v>
      </c>
      <c r="W173" s="37">
        <v>900000</v>
      </c>
      <c r="X173" s="100">
        <f t="shared" si="30"/>
        <v>1</v>
      </c>
      <c r="Y173" s="1"/>
    </row>
    <row r="174" spans="2:32" ht="99.95" customHeight="1">
      <c r="B174" s="8">
        <f t="shared" si="34"/>
        <v>3</v>
      </c>
      <c r="C174" s="8" t="str">
        <f t="shared" si="35"/>
        <v>시민회관체육운영처</v>
      </c>
      <c r="D174" s="8" t="str">
        <f t="shared" si="35"/>
        <v>체육시설 대행사업</v>
      </c>
      <c r="E174" s="8" t="str">
        <f t="shared" si="35"/>
        <v>수요자 중심의 체육시설 운영</v>
      </c>
      <c r="F174" s="8" t="s">
        <v>444</v>
      </c>
      <c r="G174" s="8" t="s">
        <v>377</v>
      </c>
      <c r="H174" s="8" t="str">
        <f>H173</f>
        <v>일반운영비</v>
      </c>
      <c r="I174" s="8" t="s">
        <v>378</v>
      </c>
      <c r="J174" s="13" t="s">
        <v>163</v>
      </c>
      <c r="K174" s="91" t="s">
        <v>1050</v>
      </c>
      <c r="L174" s="109" t="s">
        <v>1077</v>
      </c>
      <c r="M174" s="8" t="str">
        <f>VLOOKUP(--L174,' (참고) 예산별 범례'!$A:$C,3,FALSE)</f>
        <v>교부세 및 기타</v>
      </c>
      <c r="N174" s="8" t="s">
        <v>1072</v>
      </c>
      <c r="O174" s="106" t="s">
        <v>1084</v>
      </c>
      <c r="P174" s="9"/>
      <c r="Q174" s="8"/>
      <c r="R174" s="8" t="s">
        <v>344</v>
      </c>
      <c r="S174" s="9" t="s">
        <v>442</v>
      </c>
      <c r="T174" s="6">
        <v>185880000</v>
      </c>
      <c r="U174" s="6"/>
      <c r="V174" s="6">
        <f t="shared" si="32"/>
        <v>185880000</v>
      </c>
      <c r="W174" s="37">
        <v>128191050</v>
      </c>
      <c r="X174" s="100">
        <f t="shared" si="30"/>
        <v>0.68964412524209162</v>
      </c>
      <c r="Y174" s="1"/>
    </row>
    <row r="175" spans="2:32" ht="99.95" customHeight="1">
      <c r="B175" s="8">
        <f t="shared" si="34"/>
        <v>4</v>
      </c>
      <c r="C175" s="8" t="str">
        <f t="shared" si="35"/>
        <v>시민회관체육운영처</v>
      </c>
      <c r="D175" s="8" t="str">
        <f t="shared" si="35"/>
        <v>체육시설 대행사업</v>
      </c>
      <c r="E175" s="8" t="str">
        <f t="shared" si="35"/>
        <v>수요자 중심의 체육시설 운영</v>
      </c>
      <c r="F175" s="8" t="str">
        <f>F174</f>
        <v>볼링장 운영</v>
      </c>
      <c r="G175" s="8" t="s">
        <v>406</v>
      </c>
      <c r="H175" s="8" t="s">
        <v>407</v>
      </c>
      <c r="I175" s="8" t="s">
        <v>408</v>
      </c>
      <c r="J175" s="13" t="s">
        <v>164</v>
      </c>
      <c r="K175" s="91" t="s">
        <v>1050</v>
      </c>
      <c r="L175" s="109" t="s">
        <v>1077</v>
      </c>
      <c r="M175" s="8" t="str">
        <f>VLOOKUP(--L175,' (참고) 예산별 범례'!$A:$C,3,FALSE)</f>
        <v>교부세 및 기타</v>
      </c>
      <c r="N175" s="8" t="s">
        <v>1072</v>
      </c>
      <c r="O175" s="106" t="s">
        <v>1084</v>
      </c>
      <c r="P175" s="9"/>
      <c r="Q175" s="9"/>
      <c r="R175" s="8" t="s">
        <v>344</v>
      </c>
      <c r="S175" s="9" t="s">
        <v>442</v>
      </c>
      <c r="T175" s="6">
        <v>4000000</v>
      </c>
      <c r="U175" s="6"/>
      <c r="V175" s="6">
        <f t="shared" si="32"/>
        <v>4000000</v>
      </c>
      <c r="W175" s="37">
        <v>1812520</v>
      </c>
      <c r="X175" s="100">
        <f t="shared" si="30"/>
        <v>0.45312999999999998</v>
      </c>
      <c r="Y175" s="1"/>
    </row>
    <row r="176" spans="2:32" ht="99.95" customHeight="1">
      <c r="B176" s="8">
        <f t="shared" si="34"/>
        <v>5</v>
      </c>
      <c r="C176" s="8" t="str">
        <f t="shared" si="35"/>
        <v>시민회관체육운영처</v>
      </c>
      <c r="D176" s="8" t="str">
        <f t="shared" si="35"/>
        <v>체육시설 대행사업</v>
      </c>
      <c r="E176" s="8" t="str">
        <f t="shared" si="35"/>
        <v>수요자 중심의 체육시설 운영</v>
      </c>
      <c r="F176" s="8" t="s">
        <v>445</v>
      </c>
      <c r="G176" s="8" t="s">
        <v>406</v>
      </c>
      <c r="H176" s="8" t="s">
        <v>407</v>
      </c>
      <c r="I176" s="8" t="s">
        <v>408</v>
      </c>
      <c r="J176" s="13" t="s">
        <v>165</v>
      </c>
      <c r="K176" s="90" t="s">
        <v>1049</v>
      </c>
      <c r="L176" s="109" t="s">
        <v>1078</v>
      </c>
      <c r="M176" s="8" t="str">
        <f>VLOOKUP(--L176,' (참고) 예산별 범례'!$A:$C,3,FALSE)</f>
        <v>시설물 재난·사고</v>
      </c>
      <c r="N176" s="8" t="s">
        <v>1072</v>
      </c>
      <c r="O176" s="106" t="s">
        <v>1084</v>
      </c>
      <c r="P176" s="9"/>
      <c r="Q176" s="9"/>
      <c r="R176" s="8" t="s">
        <v>344</v>
      </c>
      <c r="S176" s="9" t="s">
        <v>442</v>
      </c>
      <c r="T176" s="6">
        <v>7200000</v>
      </c>
      <c r="U176" s="6"/>
      <c r="V176" s="6">
        <f t="shared" si="32"/>
        <v>7200000</v>
      </c>
      <c r="W176" s="37">
        <v>6661000</v>
      </c>
      <c r="X176" s="100">
        <f t="shared" si="30"/>
        <v>0.92513888888888884</v>
      </c>
      <c r="Y176" s="1"/>
    </row>
    <row r="177" spans="2:32" ht="99.95" customHeight="1">
      <c r="B177" s="8">
        <f t="shared" si="34"/>
        <v>6</v>
      </c>
      <c r="C177" s="8" t="str">
        <f t="shared" si="35"/>
        <v>시민회관체육운영처</v>
      </c>
      <c r="D177" s="8" t="s">
        <v>373</v>
      </c>
      <c r="E177" s="8" t="s">
        <v>388</v>
      </c>
      <c r="F177" s="8" t="s">
        <v>421</v>
      </c>
      <c r="G177" s="8" t="s">
        <v>374</v>
      </c>
      <c r="H177" s="8" t="s">
        <v>375</v>
      </c>
      <c r="I177" s="8" t="s">
        <v>376</v>
      </c>
      <c r="J177" s="13" t="s">
        <v>470</v>
      </c>
      <c r="K177" s="90" t="s">
        <v>1050</v>
      </c>
      <c r="L177" s="109" t="s">
        <v>1076</v>
      </c>
      <c r="M177" s="8" t="str">
        <f>VLOOKUP(--L177,' (참고) 예산별 범례'!$A:$C,3,FALSE)</f>
        <v>안전문화 및 교육·훈련·홍보</v>
      </c>
      <c r="N177" s="8" t="s">
        <v>1072</v>
      </c>
      <c r="O177" s="106" t="s">
        <v>1091</v>
      </c>
      <c r="P177" s="9"/>
      <c r="Q177" s="9"/>
      <c r="R177" s="8" t="s">
        <v>344</v>
      </c>
      <c r="S177" s="8" t="s">
        <v>428</v>
      </c>
      <c r="T177" s="6">
        <v>600000</v>
      </c>
      <c r="U177" s="6"/>
      <c r="V177" s="6">
        <f t="shared" si="32"/>
        <v>600000</v>
      </c>
      <c r="W177" s="37">
        <v>441000</v>
      </c>
      <c r="X177" s="100">
        <f t="shared" si="30"/>
        <v>0.73499999999999999</v>
      </c>
      <c r="Y177" s="1"/>
    </row>
    <row r="178" spans="2:32" ht="99.95" customHeight="1">
      <c r="B178" s="8">
        <f t="shared" si="34"/>
        <v>7</v>
      </c>
      <c r="C178" s="8" t="str">
        <f t="shared" si="35"/>
        <v>시민회관체육운영처</v>
      </c>
      <c r="D178" s="8" t="str">
        <f t="shared" si="35"/>
        <v>행정운영활동</v>
      </c>
      <c r="E178" s="8" t="str">
        <f t="shared" si="35"/>
        <v>공통경비</v>
      </c>
      <c r="F178" s="8" t="str">
        <f t="shared" si="35"/>
        <v>공통경비(시민체육)</v>
      </c>
      <c r="G178" s="8" t="s">
        <v>377</v>
      </c>
      <c r="H178" s="8" t="str">
        <f t="shared" ref="H178:H183" si="36">H177</f>
        <v>일반운영비</v>
      </c>
      <c r="I178" s="8" t="s">
        <v>378</v>
      </c>
      <c r="J178" s="13" t="s">
        <v>166</v>
      </c>
      <c r="K178" s="90" t="s">
        <v>1049</v>
      </c>
      <c r="L178" s="109" t="s">
        <v>1083</v>
      </c>
      <c r="M178" s="8" t="str">
        <f>VLOOKUP(--L178,' (참고) 예산별 범례'!$A:$C,3,FALSE)</f>
        <v>사업장 산재</v>
      </c>
      <c r="N178" s="8" t="s">
        <v>1072</v>
      </c>
      <c r="O178" s="106" t="s">
        <v>1093</v>
      </c>
      <c r="P178" s="8" t="s">
        <v>344</v>
      </c>
      <c r="Q178" s="9"/>
      <c r="R178" s="9"/>
      <c r="S178" s="8" t="s">
        <v>427</v>
      </c>
      <c r="T178" s="6">
        <v>7200000</v>
      </c>
      <c r="U178" s="6"/>
      <c r="V178" s="6">
        <f t="shared" si="32"/>
        <v>7200000</v>
      </c>
      <c r="W178" s="37">
        <v>1430000</v>
      </c>
      <c r="X178" s="100">
        <f t="shared" si="30"/>
        <v>0.1986111111111111</v>
      </c>
      <c r="Y178" s="1"/>
    </row>
    <row r="179" spans="2:32" ht="99.95" customHeight="1">
      <c r="B179" s="8">
        <f t="shared" si="34"/>
        <v>8</v>
      </c>
      <c r="C179" s="8" t="str">
        <f t="shared" si="35"/>
        <v>시민회관체육운영처</v>
      </c>
      <c r="D179" s="8" t="str">
        <f t="shared" si="35"/>
        <v>행정운영활동</v>
      </c>
      <c r="E179" s="8" t="str">
        <f t="shared" si="35"/>
        <v>공통경비</v>
      </c>
      <c r="F179" s="8" t="str">
        <f t="shared" si="35"/>
        <v>공통경비(시민체육)</v>
      </c>
      <c r="G179" s="8" t="s">
        <v>379</v>
      </c>
      <c r="H179" s="8" t="str">
        <f t="shared" si="36"/>
        <v>일반운영비</v>
      </c>
      <c r="I179" s="8" t="s">
        <v>386</v>
      </c>
      <c r="J179" s="13" t="s">
        <v>167</v>
      </c>
      <c r="K179" s="8" t="s">
        <v>1050</v>
      </c>
      <c r="L179" s="108">
        <v>36</v>
      </c>
      <c r="M179" s="8" t="str">
        <f>VLOOKUP(L179,' (참고) 예산별 범례'!$A:$C,3,0)</f>
        <v>안전문화 및 교육·훈련·홍보</v>
      </c>
      <c r="N179" s="8" t="s">
        <v>1072</v>
      </c>
      <c r="O179" s="8">
        <v>5</v>
      </c>
      <c r="P179" s="8" t="s">
        <v>344</v>
      </c>
      <c r="Q179" s="9"/>
      <c r="R179" s="9"/>
      <c r="S179" s="8" t="s">
        <v>427</v>
      </c>
      <c r="T179" s="6">
        <v>1700000</v>
      </c>
      <c r="U179" s="6"/>
      <c r="V179" s="6">
        <f t="shared" si="32"/>
        <v>1700000</v>
      </c>
      <c r="W179" s="37">
        <v>1600000</v>
      </c>
      <c r="X179" s="100">
        <f t="shared" si="30"/>
        <v>0.94117647058823528</v>
      </c>
      <c r="Y179" s="1"/>
      <c r="AB179" s="65" t="s">
        <v>1112</v>
      </c>
    </row>
    <row r="180" spans="2:32" ht="99.95" customHeight="1">
      <c r="B180" s="8">
        <f t="shared" si="34"/>
        <v>9</v>
      </c>
      <c r="C180" s="8" t="str">
        <f t="shared" si="35"/>
        <v>시민회관체육운영처</v>
      </c>
      <c r="D180" s="8" t="str">
        <f t="shared" si="35"/>
        <v>행정운영활동</v>
      </c>
      <c r="E180" s="8" t="str">
        <f t="shared" si="35"/>
        <v>공통경비</v>
      </c>
      <c r="F180" s="8" t="str">
        <f t="shared" si="35"/>
        <v>공통경비(시민체육)</v>
      </c>
      <c r="G180" s="8" t="str">
        <f t="shared" si="35"/>
        <v>201-12</v>
      </c>
      <c r="H180" s="8" t="str">
        <f t="shared" si="36"/>
        <v>일반운영비</v>
      </c>
      <c r="I180" s="8" t="str">
        <f>I179</f>
        <v>교육훈련비</v>
      </c>
      <c r="J180" s="13" t="s">
        <v>168</v>
      </c>
      <c r="K180" s="8" t="s">
        <v>1050</v>
      </c>
      <c r="L180" s="108">
        <v>36</v>
      </c>
      <c r="M180" s="8" t="str">
        <f>VLOOKUP(L180,' (참고) 예산별 범례'!$A:$C,3,0)</f>
        <v>안전문화 및 교육·훈련·홍보</v>
      </c>
      <c r="N180" s="8" t="s">
        <v>1072</v>
      </c>
      <c r="O180" s="8">
        <v>5</v>
      </c>
      <c r="P180" s="8" t="s">
        <v>344</v>
      </c>
      <c r="Q180" s="9"/>
      <c r="R180" s="9"/>
      <c r="S180" s="8" t="s">
        <v>427</v>
      </c>
      <c r="T180" s="6">
        <v>1000000</v>
      </c>
      <c r="U180" s="6"/>
      <c r="V180" s="6">
        <f t="shared" si="32"/>
        <v>1000000</v>
      </c>
      <c r="W180" s="37">
        <v>1000000</v>
      </c>
      <c r="X180" s="100">
        <f t="shared" si="30"/>
        <v>1</v>
      </c>
      <c r="Y180" s="1"/>
      <c r="AB180" s="65" t="s">
        <v>1112</v>
      </c>
    </row>
    <row r="181" spans="2:32" ht="99.95" customHeight="1">
      <c r="B181" s="8">
        <f t="shared" si="34"/>
        <v>10</v>
      </c>
      <c r="C181" s="8" t="str">
        <f t="shared" si="35"/>
        <v>시민회관체육운영처</v>
      </c>
      <c r="D181" s="8" t="str">
        <f t="shared" si="35"/>
        <v>행정운영활동</v>
      </c>
      <c r="E181" s="8" t="str">
        <f t="shared" si="35"/>
        <v>공통경비</v>
      </c>
      <c r="F181" s="8" t="str">
        <f t="shared" si="35"/>
        <v>공통경비(시민체육)</v>
      </c>
      <c r="G181" s="8" t="str">
        <f t="shared" si="35"/>
        <v>201-12</v>
      </c>
      <c r="H181" s="8" t="str">
        <f t="shared" si="36"/>
        <v>일반운영비</v>
      </c>
      <c r="I181" s="8" t="str">
        <f>I180</f>
        <v>교육훈련비</v>
      </c>
      <c r="J181" s="13" t="s">
        <v>169</v>
      </c>
      <c r="K181" s="8" t="s">
        <v>1050</v>
      </c>
      <c r="L181" s="108">
        <v>36</v>
      </c>
      <c r="M181" s="8" t="str">
        <f>VLOOKUP(L181,' (참고) 예산별 범례'!$A:$C,3,0)</f>
        <v>안전문화 및 교육·훈련·홍보</v>
      </c>
      <c r="N181" s="8" t="s">
        <v>1072</v>
      </c>
      <c r="O181" s="8">
        <v>5</v>
      </c>
      <c r="P181" s="8" t="s">
        <v>344</v>
      </c>
      <c r="Q181" s="9"/>
      <c r="R181" s="9"/>
      <c r="S181" s="8" t="s">
        <v>427</v>
      </c>
      <c r="T181" s="6">
        <v>400000</v>
      </c>
      <c r="U181" s="6"/>
      <c r="V181" s="6">
        <f t="shared" si="32"/>
        <v>400000</v>
      </c>
      <c r="W181" s="37">
        <v>400000</v>
      </c>
      <c r="X181" s="100">
        <f t="shared" si="30"/>
        <v>1</v>
      </c>
      <c r="Y181" s="1"/>
      <c r="AB181" s="65" t="s">
        <v>1112</v>
      </c>
    </row>
    <row r="182" spans="2:32" ht="99.95" customHeight="1">
      <c r="B182" s="8">
        <f t="shared" si="34"/>
        <v>11</v>
      </c>
      <c r="C182" s="8" t="str">
        <f t="shared" si="35"/>
        <v>시민회관체육운영처</v>
      </c>
      <c r="D182" s="8" t="str">
        <f t="shared" si="35"/>
        <v>행정운영활동</v>
      </c>
      <c r="E182" s="8" t="str">
        <f t="shared" si="35"/>
        <v>공통경비</v>
      </c>
      <c r="F182" s="8" t="str">
        <f t="shared" si="35"/>
        <v>공통경비(시민체육)</v>
      </c>
      <c r="G182" s="8" t="s">
        <v>380</v>
      </c>
      <c r="H182" s="8" t="str">
        <f t="shared" si="36"/>
        <v>일반운영비</v>
      </c>
      <c r="I182" s="8" t="s">
        <v>399</v>
      </c>
      <c r="J182" s="13" t="s">
        <v>170</v>
      </c>
      <c r="K182" s="91" t="s">
        <v>1050</v>
      </c>
      <c r="L182" s="109" t="s">
        <v>1077</v>
      </c>
      <c r="M182" s="8" t="str">
        <f>VLOOKUP(--L182,' (참고) 예산별 범례'!$A:$C,3,FALSE)</f>
        <v>교부세 및 기타</v>
      </c>
      <c r="N182" s="8" t="s">
        <v>1072</v>
      </c>
      <c r="O182" s="106" t="s">
        <v>1074</v>
      </c>
      <c r="P182" s="8" t="s">
        <v>344</v>
      </c>
      <c r="Q182" s="9"/>
      <c r="R182" s="9"/>
      <c r="S182" s="8" t="s">
        <v>428</v>
      </c>
      <c r="T182" s="6">
        <v>1000000</v>
      </c>
      <c r="U182" s="6"/>
      <c r="V182" s="6">
        <f t="shared" si="32"/>
        <v>1000000</v>
      </c>
      <c r="W182" s="37">
        <v>203390</v>
      </c>
      <c r="X182" s="100">
        <f t="shared" si="30"/>
        <v>0.20338999999999999</v>
      </c>
      <c r="Y182" s="1"/>
    </row>
    <row r="183" spans="2:32" ht="99.95" customHeight="1">
      <c r="B183" s="8">
        <f t="shared" si="34"/>
        <v>12</v>
      </c>
      <c r="C183" s="8" t="str">
        <f t="shared" si="35"/>
        <v>시민회관체육운영처</v>
      </c>
      <c r="D183" s="8" t="str">
        <f t="shared" si="35"/>
        <v>행정운영활동</v>
      </c>
      <c r="E183" s="8" t="str">
        <f t="shared" si="35"/>
        <v>공통경비</v>
      </c>
      <c r="F183" s="8" t="str">
        <f t="shared" si="35"/>
        <v>공통경비(시민체육)</v>
      </c>
      <c r="G183" s="8" t="s">
        <v>401</v>
      </c>
      <c r="H183" s="8" t="str">
        <f t="shared" si="36"/>
        <v>일반운영비</v>
      </c>
      <c r="I183" s="8" t="s">
        <v>402</v>
      </c>
      <c r="J183" s="13" t="s">
        <v>171</v>
      </c>
      <c r="K183" s="8" t="s">
        <v>1050</v>
      </c>
      <c r="L183" s="108">
        <v>38</v>
      </c>
      <c r="M183" s="8" t="str">
        <f>VLOOKUP(L183,' (참고) 예산별 범례'!$A:$C,3,0)</f>
        <v>재난 구호 및 복구</v>
      </c>
      <c r="N183" s="8" t="s">
        <v>1072</v>
      </c>
      <c r="O183" s="8">
        <v>9</v>
      </c>
      <c r="P183" s="8" t="s">
        <v>344</v>
      </c>
      <c r="Q183" s="9"/>
      <c r="R183" s="9"/>
      <c r="S183" s="8" t="s">
        <v>426</v>
      </c>
      <c r="T183" s="6">
        <v>1000000</v>
      </c>
      <c r="U183" s="6"/>
      <c r="V183" s="6">
        <f t="shared" si="32"/>
        <v>1000000</v>
      </c>
      <c r="W183" s="37">
        <v>500000</v>
      </c>
      <c r="X183" s="100">
        <f t="shared" si="30"/>
        <v>0.5</v>
      </c>
      <c r="Y183" s="1"/>
      <c r="AF183" s="65" t="s">
        <v>1119</v>
      </c>
    </row>
    <row r="184" spans="2:32" ht="99.95" customHeight="1">
      <c r="B184" s="8">
        <f t="shared" si="34"/>
        <v>13</v>
      </c>
      <c r="C184" s="8" t="str">
        <f t="shared" ref="C184:I185" si="37">C183</f>
        <v>시민회관체육운영처</v>
      </c>
      <c r="D184" s="9" t="s">
        <v>172</v>
      </c>
      <c r="E184" s="9" t="s">
        <v>173</v>
      </c>
      <c r="F184" s="9" t="s">
        <v>174</v>
      </c>
      <c r="G184" s="9" t="s">
        <v>416</v>
      </c>
      <c r="H184" s="9" t="s">
        <v>417</v>
      </c>
      <c r="I184" s="8" t="s">
        <v>418</v>
      </c>
      <c r="J184" s="13" t="s">
        <v>175</v>
      </c>
      <c r="K184" s="90" t="s">
        <v>1049</v>
      </c>
      <c r="L184" s="109" t="s">
        <v>1078</v>
      </c>
      <c r="M184" s="8" t="str">
        <f>VLOOKUP(--L184,' (참고) 예산별 범례'!$A:$C,3,FALSE)</f>
        <v>시설물 재난·사고</v>
      </c>
      <c r="N184" s="8" t="s">
        <v>344</v>
      </c>
      <c r="O184" s="106" t="s">
        <v>1084</v>
      </c>
      <c r="P184" s="9"/>
      <c r="Q184" s="8" t="s">
        <v>344</v>
      </c>
      <c r="R184" s="9"/>
      <c r="S184" s="10" t="s">
        <v>442</v>
      </c>
      <c r="T184" s="6">
        <v>8514000</v>
      </c>
      <c r="U184" s="6"/>
      <c r="V184" s="6">
        <f t="shared" si="32"/>
        <v>8514000</v>
      </c>
      <c r="W184" s="37">
        <v>8400000</v>
      </c>
      <c r="X184" s="100">
        <f t="shared" si="30"/>
        <v>0.98661028893587033</v>
      </c>
      <c r="Y184" s="1"/>
    </row>
    <row r="185" spans="2:32" ht="99.95" customHeight="1">
      <c r="B185" s="8">
        <f t="shared" si="34"/>
        <v>14</v>
      </c>
      <c r="C185" s="8" t="str">
        <f t="shared" si="37"/>
        <v>시민회관체육운영처</v>
      </c>
      <c r="D185" s="9" t="str">
        <f t="shared" si="37"/>
        <v>체육시설 대행사업(자본)</v>
      </c>
      <c r="E185" s="9" t="str">
        <f t="shared" si="37"/>
        <v>수요자 중심의 체육환경 조성(자본)</v>
      </c>
      <c r="F185" s="9" t="str">
        <f t="shared" si="37"/>
        <v>여가체육 시설 개선(건물)</v>
      </c>
      <c r="G185" s="9" t="str">
        <f t="shared" si="37"/>
        <v>401-01</v>
      </c>
      <c r="H185" s="9" t="str">
        <f t="shared" si="37"/>
        <v>시설비및부대비</v>
      </c>
      <c r="I185" s="8" t="str">
        <f t="shared" si="37"/>
        <v>시설비</v>
      </c>
      <c r="J185" s="13" t="s">
        <v>176</v>
      </c>
      <c r="K185" s="90" t="s">
        <v>1049</v>
      </c>
      <c r="L185" s="109" t="s">
        <v>1078</v>
      </c>
      <c r="M185" s="8" t="str">
        <f>VLOOKUP(--L185,' (참고) 예산별 범례'!$A:$C,3,FALSE)</f>
        <v>시설물 재난·사고</v>
      </c>
      <c r="N185" s="8" t="s">
        <v>344</v>
      </c>
      <c r="O185" s="106" t="s">
        <v>1084</v>
      </c>
      <c r="P185" s="9"/>
      <c r="Q185" s="8" t="s">
        <v>344</v>
      </c>
      <c r="R185" s="9"/>
      <c r="S185" s="10" t="s">
        <v>428</v>
      </c>
      <c r="T185" s="6">
        <v>127100000</v>
      </c>
      <c r="U185" s="6"/>
      <c r="V185" s="6">
        <f t="shared" si="32"/>
        <v>127100000</v>
      </c>
      <c r="W185" s="37">
        <v>121811040</v>
      </c>
      <c r="X185" s="100">
        <f t="shared" si="30"/>
        <v>0.95838741148701811</v>
      </c>
      <c r="Y185" s="1"/>
    </row>
    <row r="186" spans="2:32" ht="99.95" customHeight="1">
      <c r="B186" s="8">
        <f t="shared" si="34"/>
        <v>15</v>
      </c>
      <c r="C186" s="8" t="str">
        <f>C185</f>
        <v>시민회관체육운영처</v>
      </c>
      <c r="D186" s="8" t="str">
        <f>D185</f>
        <v>체육시설 대행사업(자본)</v>
      </c>
      <c r="E186" s="8" t="str">
        <f>E185</f>
        <v>수요자 중심의 체육환경 조성(자본)</v>
      </c>
      <c r="F186" s="9" t="s">
        <v>177</v>
      </c>
      <c r="G186" s="9" t="s">
        <v>416</v>
      </c>
      <c r="H186" s="9" t="s">
        <v>417</v>
      </c>
      <c r="I186" s="8" t="s">
        <v>418</v>
      </c>
      <c r="J186" s="13" t="s">
        <v>178</v>
      </c>
      <c r="K186" s="90" t="s">
        <v>1049</v>
      </c>
      <c r="L186" s="109" t="s">
        <v>1078</v>
      </c>
      <c r="M186" s="8" t="str">
        <f>VLOOKUP(--L186,' (참고) 예산별 범례'!$A:$C,3,FALSE)</f>
        <v>시설물 재난·사고</v>
      </c>
      <c r="N186" s="8" t="s">
        <v>344</v>
      </c>
      <c r="O186" s="106" t="s">
        <v>1084</v>
      </c>
      <c r="P186" s="9"/>
      <c r="Q186" s="8" t="s">
        <v>344</v>
      </c>
      <c r="R186" s="9"/>
      <c r="S186" s="8" t="s">
        <v>428</v>
      </c>
      <c r="T186" s="6">
        <v>33480000</v>
      </c>
      <c r="U186" s="6"/>
      <c r="V186" s="6">
        <f t="shared" si="32"/>
        <v>33480000</v>
      </c>
      <c r="W186" s="37">
        <v>36012300</v>
      </c>
      <c r="X186" s="100">
        <f t="shared" si="30"/>
        <v>1.0756362007168458</v>
      </c>
      <c r="Y186" s="1"/>
    </row>
    <row r="187" spans="2:32" ht="99.95" customHeight="1">
      <c r="B187" s="8">
        <f t="shared" si="34"/>
        <v>16</v>
      </c>
      <c r="C187" s="8" t="str">
        <f t="shared" ref="C187:I187" si="38">C186</f>
        <v>시민회관체육운영처</v>
      </c>
      <c r="D187" s="8" t="str">
        <f t="shared" si="38"/>
        <v>체육시설 대행사업(자본)</v>
      </c>
      <c r="E187" s="8" t="str">
        <f t="shared" si="38"/>
        <v>수요자 중심의 체육환경 조성(자본)</v>
      </c>
      <c r="F187" s="9" t="str">
        <f t="shared" si="38"/>
        <v>수영장 시설 개선(건물)</v>
      </c>
      <c r="G187" s="9" t="str">
        <f t="shared" si="38"/>
        <v>401-01</v>
      </c>
      <c r="H187" s="9" t="str">
        <f t="shared" si="38"/>
        <v>시설비및부대비</v>
      </c>
      <c r="I187" s="8" t="str">
        <f t="shared" si="38"/>
        <v>시설비</v>
      </c>
      <c r="J187" s="13" t="s">
        <v>179</v>
      </c>
      <c r="K187" s="90" t="s">
        <v>1049</v>
      </c>
      <c r="L187" s="109" t="s">
        <v>1080</v>
      </c>
      <c r="M187" s="8" t="str">
        <f>VLOOKUP(--L187,' (참고) 예산별 범례'!$A:$C,3,FALSE)</f>
        <v>전기·가스 사고</v>
      </c>
      <c r="N187" s="8" t="s">
        <v>344</v>
      </c>
      <c r="O187" s="106" t="s">
        <v>1084</v>
      </c>
      <c r="P187" s="9"/>
      <c r="Q187" s="8" t="s">
        <v>344</v>
      </c>
      <c r="R187" s="9"/>
      <c r="S187" s="8" t="s">
        <v>428</v>
      </c>
      <c r="T187" s="6">
        <v>9900000</v>
      </c>
      <c r="U187" s="6"/>
      <c r="V187" s="6">
        <f t="shared" si="32"/>
        <v>9900000</v>
      </c>
      <c r="W187" s="37">
        <v>3630000</v>
      </c>
      <c r="X187" s="100">
        <f t="shared" si="30"/>
        <v>0.36666666666666664</v>
      </c>
      <c r="Y187" s="1"/>
    </row>
    <row r="188" spans="2:32" ht="99.95" customHeight="1">
      <c r="B188" s="8">
        <f t="shared" si="34"/>
        <v>17</v>
      </c>
      <c r="C188" s="8" t="str">
        <f>C187</f>
        <v>시민회관체육운영처</v>
      </c>
      <c r="D188" s="8" t="str">
        <f>D187</f>
        <v>체육시설 대행사업(자본)</v>
      </c>
      <c r="E188" s="8" t="str">
        <f>E187</f>
        <v>수요자 중심의 체육환경 조성(자본)</v>
      </c>
      <c r="F188" s="9" t="s">
        <v>180</v>
      </c>
      <c r="G188" s="9" t="s">
        <v>416</v>
      </c>
      <c r="H188" s="9" t="s">
        <v>417</v>
      </c>
      <c r="I188" s="8" t="s">
        <v>418</v>
      </c>
      <c r="J188" s="13" t="s">
        <v>181</v>
      </c>
      <c r="K188" s="90" t="s">
        <v>1049</v>
      </c>
      <c r="L188" s="109" t="s">
        <v>1078</v>
      </c>
      <c r="M188" s="8" t="str">
        <f>VLOOKUP(--L188,' (참고) 예산별 범례'!$A:$C,3,FALSE)</f>
        <v>시설물 재난·사고</v>
      </c>
      <c r="N188" s="8" t="s">
        <v>344</v>
      </c>
      <c r="O188" s="106" t="s">
        <v>1084</v>
      </c>
      <c r="P188" s="9"/>
      <c r="Q188" s="8" t="s">
        <v>344</v>
      </c>
      <c r="R188" s="9"/>
      <c r="S188" s="8" t="s">
        <v>428</v>
      </c>
      <c r="T188" s="6">
        <v>550512000</v>
      </c>
      <c r="U188" s="6">
        <v>139662000</v>
      </c>
      <c r="V188" s="6">
        <f>T188+U188</f>
        <v>690174000</v>
      </c>
      <c r="W188" s="37">
        <v>633673060</v>
      </c>
      <c r="X188" s="100">
        <f t="shared" si="30"/>
        <v>0.91813522387108182</v>
      </c>
      <c r="Y188" s="1"/>
      <c r="Z188" s="4" t="s">
        <v>1103</v>
      </c>
    </row>
    <row r="189" spans="2:32" ht="99.95" customHeight="1">
      <c r="B189" s="8">
        <f t="shared" si="34"/>
        <v>18</v>
      </c>
      <c r="C189" s="8" t="str">
        <f t="shared" ref="C189:I190" si="39">C188</f>
        <v>시민회관체육운영처</v>
      </c>
      <c r="D189" s="8" t="str">
        <f t="shared" si="39"/>
        <v>체육시설 대행사업(자본)</v>
      </c>
      <c r="E189" s="8" t="str">
        <f t="shared" si="39"/>
        <v>수요자 중심의 체육환경 조성(자본)</v>
      </c>
      <c r="F189" s="9" t="str">
        <f t="shared" si="39"/>
        <v>상상하랑 시설 개선(건물)</v>
      </c>
      <c r="G189" s="9" t="str">
        <f t="shared" si="39"/>
        <v>401-01</v>
      </c>
      <c r="H189" s="9" t="str">
        <f t="shared" si="39"/>
        <v>시설비및부대비</v>
      </c>
      <c r="I189" s="8" t="str">
        <f t="shared" si="39"/>
        <v>시설비</v>
      </c>
      <c r="J189" s="13" t="s">
        <v>182</v>
      </c>
      <c r="K189" s="90" t="s">
        <v>1049</v>
      </c>
      <c r="L189" s="109" t="s">
        <v>1078</v>
      </c>
      <c r="M189" s="8" t="str">
        <f>VLOOKUP(--L189,' (참고) 예산별 범례'!$A:$C,3,FALSE)</f>
        <v>시설물 재난·사고</v>
      </c>
      <c r="N189" s="8" t="s">
        <v>344</v>
      </c>
      <c r="O189" s="106" t="s">
        <v>1084</v>
      </c>
      <c r="P189" s="9"/>
      <c r="Q189" s="8" t="s">
        <v>344</v>
      </c>
      <c r="R189" s="9"/>
      <c r="S189" s="8" t="s">
        <v>428</v>
      </c>
      <c r="T189" s="6">
        <v>14850000</v>
      </c>
      <c r="U189" s="6"/>
      <c r="V189" s="6">
        <f>T189+U189</f>
        <v>14850000</v>
      </c>
      <c r="W189" s="37">
        <v>0</v>
      </c>
      <c r="X189" s="100">
        <f t="shared" si="30"/>
        <v>0</v>
      </c>
      <c r="Y189" s="1"/>
    </row>
    <row r="190" spans="2:32" ht="99.95" customHeight="1">
      <c r="B190" s="8">
        <f t="shared" si="34"/>
        <v>19</v>
      </c>
      <c r="C190" s="8" t="str">
        <f t="shared" si="39"/>
        <v>시민회관체육운영처</v>
      </c>
      <c r="D190" s="8" t="str">
        <f t="shared" si="39"/>
        <v>체육시설 대행사업(자본)</v>
      </c>
      <c r="E190" s="8" t="str">
        <f t="shared" si="39"/>
        <v>수요자 중심의 체육환경 조성(자본)</v>
      </c>
      <c r="F190" s="9" t="s">
        <v>1094</v>
      </c>
      <c r="G190" s="9" t="s">
        <v>416</v>
      </c>
      <c r="H190" s="9" t="str">
        <f t="shared" si="39"/>
        <v>시설비및부대비</v>
      </c>
      <c r="I190" s="8" t="str">
        <f t="shared" si="39"/>
        <v>시설비</v>
      </c>
      <c r="J190" s="13" t="s">
        <v>1096</v>
      </c>
      <c r="K190" s="90" t="s">
        <v>1049</v>
      </c>
      <c r="L190" s="109" t="s">
        <v>1078</v>
      </c>
      <c r="M190" s="8" t="str">
        <f>VLOOKUP(--L190,' (참고) 예산별 범례'!$A:$C,3,FALSE)</f>
        <v>시설물 재난·사고</v>
      </c>
      <c r="N190" s="8" t="s">
        <v>344</v>
      </c>
      <c r="O190" s="106" t="s">
        <v>1084</v>
      </c>
      <c r="P190" s="9"/>
      <c r="Q190" s="8" t="s">
        <v>344</v>
      </c>
      <c r="R190" s="9"/>
      <c r="S190" s="8" t="s">
        <v>428</v>
      </c>
      <c r="T190" s="6">
        <v>0</v>
      </c>
      <c r="U190" s="6">
        <v>44000000</v>
      </c>
      <c r="V190" s="6">
        <f>T190+U190</f>
        <v>44000000</v>
      </c>
      <c r="W190" s="37">
        <v>41658000</v>
      </c>
      <c r="X190" s="100">
        <f t="shared" si="30"/>
        <v>0.94677272727272732</v>
      </c>
      <c r="Y190" s="1"/>
      <c r="Z190" s="4" t="s">
        <v>1104</v>
      </c>
    </row>
    <row r="191" spans="2:32" ht="99.95" customHeight="1">
      <c r="B191" s="8">
        <f>ROW()-196</f>
        <v>-5</v>
      </c>
      <c r="C191" s="8" t="s">
        <v>351</v>
      </c>
      <c r="D191" s="9" t="s">
        <v>183</v>
      </c>
      <c r="E191" s="9" t="s">
        <v>184</v>
      </c>
      <c r="F191" s="9" t="s">
        <v>185</v>
      </c>
      <c r="G191" s="9" t="s">
        <v>377</v>
      </c>
      <c r="H191" s="9" t="s">
        <v>375</v>
      </c>
      <c r="I191" s="8" t="s">
        <v>378</v>
      </c>
      <c r="J191" s="13" t="s">
        <v>186</v>
      </c>
      <c r="K191" s="90" t="s">
        <v>1049</v>
      </c>
      <c r="L191" s="109" t="s">
        <v>1085</v>
      </c>
      <c r="M191" s="8" t="str">
        <f>VLOOKUP(--L191,' (참고) 예산별 범례'!$A:$C,3,FALSE)</f>
        <v>승강기 사고</v>
      </c>
      <c r="N191" s="8" t="s">
        <v>1072</v>
      </c>
      <c r="O191" s="106" t="s">
        <v>1092</v>
      </c>
      <c r="P191" s="9"/>
      <c r="Q191" s="8" t="s">
        <v>344</v>
      </c>
      <c r="R191" s="9"/>
      <c r="S191" s="8" t="s">
        <v>427</v>
      </c>
      <c r="T191" s="6">
        <v>150000</v>
      </c>
      <c r="U191" s="6"/>
      <c r="V191" s="6">
        <f>T191+U191</f>
        <v>150000</v>
      </c>
      <c r="W191" s="37">
        <v>131560</v>
      </c>
      <c r="X191" s="100">
        <f t="shared" si="30"/>
        <v>0.87706666666666666</v>
      </c>
      <c r="Y191" s="1"/>
    </row>
    <row r="192" spans="2:32" ht="99.95" customHeight="1">
      <c r="B192" s="8">
        <f t="shared" ref="B192:B255" si="40">ROW()-196</f>
        <v>-4</v>
      </c>
      <c r="C192" s="8" t="str">
        <f t="shared" ref="C192:I207" si="41">C191</f>
        <v>공원수련관관리처(공원)</v>
      </c>
      <c r="D192" s="9" t="str">
        <f t="shared" si="41"/>
        <v>공원시설 대행사업</v>
      </c>
      <c r="E192" s="9" t="str">
        <f t="shared" si="41"/>
        <v>쾌적하고 안전한 공원시설 운영</v>
      </c>
      <c r="F192" s="9" t="str">
        <f t="shared" si="41"/>
        <v>관문실내체육관 운영</v>
      </c>
      <c r="G192" s="9" t="str">
        <f t="shared" si="41"/>
        <v>201-11</v>
      </c>
      <c r="H192" s="9" t="str">
        <f t="shared" si="41"/>
        <v>일반운영비</v>
      </c>
      <c r="I192" s="8" t="str">
        <f t="shared" si="41"/>
        <v>지급수수료</v>
      </c>
      <c r="J192" s="13" t="s">
        <v>187</v>
      </c>
      <c r="K192" s="90" t="s">
        <v>1049</v>
      </c>
      <c r="L192" s="109" t="s">
        <v>1085</v>
      </c>
      <c r="M192" s="8" t="str">
        <f>VLOOKUP(--L192,' (참고) 예산별 범례'!$A:$C,3,FALSE)</f>
        <v>승강기 사고</v>
      </c>
      <c r="N192" s="8" t="s">
        <v>1072</v>
      </c>
      <c r="O192" s="106" t="s">
        <v>1084</v>
      </c>
      <c r="P192" s="9"/>
      <c r="Q192" s="8" t="s">
        <v>344</v>
      </c>
      <c r="R192" s="9"/>
      <c r="S192" s="8" t="s">
        <v>442</v>
      </c>
      <c r="T192" s="6">
        <v>2400000</v>
      </c>
      <c r="U192" s="6"/>
      <c r="V192" s="6">
        <f t="shared" ref="V192:V255" si="42">T192+U192</f>
        <v>2400000</v>
      </c>
      <c r="W192" s="37">
        <v>1710000</v>
      </c>
      <c r="X192" s="100">
        <f t="shared" si="30"/>
        <v>0.71250000000000002</v>
      </c>
      <c r="Y192" s="1"/>
    </row>
    <row r="193" spans="2:58" ht="99.95" customHeight="1">
      <c r="B193" s="8">
        <f t="shared" si="40"/>
        <v>-3</v>
      </c>
      <c r="C193" s="8" t="str">
        <f t="shared" si="41"/>
        <v>공원수련관관리처(공원)</v>
      </c>
      <c r="D193" s="8" t="str">
        <f>D192</f>
        <v>공원시설 대행사업</v>
      </c>
      <c r="E193" s="8" t="str">
        <f>E192</f>
        <v>쾌적하고 안전한 공원시설 운영</v>
      </c>
      <c r="F193" s="8" t="str">
        <f>F192</f>
        <v>관문실내체육관 운영</v>
      </c>
      <c r="G193" s="8" t="s">
        <v>401</v>
      </c>
      <c r="H193" s="8" t="str">
        <f>H192</f>
        <v>일반운영비</v>
      </c>
      <c r="I193" s="8" t="s">
        <v>402</v>
      </c>
      <c r="J193" s="13" t="s">
        <v>188</v>
      </c>
      <c r="K193" s="8" t="s">
        <v>1050</v>
      </c>
      <c r="L193" s="108">
        <v>38</v>
      </c>
      <c r="M193" s="8" t="str">
        <f>VLOOKUP(L193,' (참고) 예산별 범례'!$A:$C,3,0)</f>
        <v>재난 구호 및 복구</v>
      </c>
      <c r="N193" s="8" t="s">
        <v>1072</v>
      </c>
      <c r="O193" s="8">
        <v>9</v>
      </c>
      <c r="P193" s="8" t="s">
        <v>344</v>
      </c>
      <c r="Q193" s="9"/>
      <c r="R193" s="9"/>
      <c r="S193" s="8" t="s">
        <v>426</v>
      </c>
      <c r="T193" s="6">
        <v>20000</v>
      </c>
      <c r="U193" s="6"/>
      <c r="V193" s="6">
        <f t="shared" si="42"/>
        <v>20000</v>
      </c>
      <c r="W193" s="37">
        <v>20000</v>
      </c>
      <c r="X193" s="100">
        <f t="shared" si="30"/>
        <v>1</v>
      </c>
      <c r="Y193" s="1"/>
      <c r="AF193" s="65" t="s">
        <v>1119</v>
      </c>
    </row>
    <row r="194" spans="2:58" ht="99.95" customHeight="1">
      <c r="B194" s="8">
        <f t="shared" si="40"/>
        <v>-2</v>
      </c>
      <c r="C194" s="8" t="str">
        <f t="shared" si="41"/>
        <v>공원수련관관리처(공원)</v>
      </c>
      <c r="D194" s="8" t="str">
        <f t="shared" si="41"/>
        <v>공원시설 대행사업</v>
      </c>
      <c r="E194" s="8" t="str">
        <f t="shared" si="41"/>
        <v>쾌적하고 안전한 공원시설 운영</v>
      </c>
      <c r="F194" s="8" t="str">
        <f t="shared" si="41"/>
        <v>관문실내체육관 운영</v>
      </c>
      <c r="G194" s="8" t="str">
        <f t="shared" si="41"/>
        <v>201-21</v>
      </c>
      <c r="H194" s="8" t="str">
        <f t="shared" si="41"/>
        <v>일반운영비</v>
      </c>
      <c r="I194" s="8" t="str">
        <f t="shared" si="41"/>
        <v>공공요금및제세</v>
      </c>
      <c r="J194" s="13" t="s">
        <v>189</v>
      </c>
      <c r="K194" s="8" t="s">
        <v>1050</v>
      </c>
      <c r="L194" s="108">
        <v>43</v>
      </c>
      <c r="M194" s="8" t="str">
        <f>VLOOKUP(L194,' (참고) 예산별 범례'!$A:$C,3,0)</f>
        <v>교부세 및 기타</v>
      </c>
      <c r="N194" s="8" t="s">
        <v>1072</v>
      </c>
      <c r="O194" s="9" t="s">
        <v>1074</v>
      </c>
      <c r="P194" s="8" t="s">
        <v>344</v>
      </c>
      <c r="Q194" s="9"/>
      <c r="R194" s="9"/>
      <c r="S194" s="8" t="s">
        <v>428</v>
      </c>
      <c r="T194" s="6">
        <v>578000</v>
      </c>
      <c r="U194" s="6"/>
      <c r="V194" s="6">
        <f t="shared" si="42"/>
        <v>578000</v>
      </c>
      <c r="W194" s="37">
        <v>400950</v>
      </c>
      <c r="X194" s="100">
        <f t="shared" si="30"/>
        <v>0.69368512110726643</v>
      </c>
      <c r="Y194" s="1"/>
    </row>
    <row r="195" spans="2:58" ht="99.95" customHeight="1">
      <c r="B195" s="8">
        <f t="shared" si="40"/>
        <v>-1</v>
      </c>
      <c r="C195" s="8" t="str">
        <f t="shared" si="41"/>
        <v>공원수련관관리처(공원)</v>
      </c>
      <c r="D195" s="8" t="str">
        <f t="shared" si="41"/>
        <v>공원시설 대행사업</v>
      </c>
      <c r="E195" s="8" t="str">
        <f t="shared" si="41"/>
        <v>쾌적하고 안전한 공원시설 운영</v>
      </c>
      <c r="F195" s="8" t="str">
        <f t="shared" si="41"/>
        <v>관문실내체육관 운영</v>
      </c>
      <c r="G195" s="8" t="s">
        <v>390</v>
      </c>
      <c r="H195" s="8" t="s">
        <v>391</v>
      </c>
      <c r="I195" s="8" t="s">
        <v>392</v>
      </c>
      <c r="J195" s="13" t="s">
        <v>190</v>
      </c>
      <c r="K195" s="90" t="s">
        <v>1049</v>
      </c>
      <c r="L195" s="109" t="s">
        <v>1080</v>
      </c>
      <c r="M195" s="8" t="str">
        <f>VLOOKUP(--L195,' (참고) 예산별 범례'!$A:$C,3,FALSE)</f>
        <v>전기·가스 사고</v>
      </c>
      <c r="N195" s="8" t="s">
        <v>1072</v>
      </c>
      <c r="O195" s="106" t="s">
        <v>1084</v>
      </c>
      <c r="P195" s="9"/>
      <c r="Q195" s="8" t="s">
        <v>344</v>
      </c>
      <c r="R195" s="9"/>
      <c r="S195" s="8" t="s">
        <v>442</v>
      </c>
      <c r="T195" s="6">
        <v>1600000</v>
      </c>
      <c r="U195" s="6"/>
      <c r="V195" s="6">
        <f t="shared" si="42"/>
        <v>1600000</v>
      </c>
      <c r="W195" s="37">
        <v>1570750</v>
      </c>
      <c r="X195" s="100">
        <f t="shared" si="30"/>
        <v>0.98171874999999997</v>
      </c>
      <c r="Y195" s="1"/>
    </row>
    <row r="196" spans="2:58" ht="99.95" customHeight="1">
      <c r="B196" s="8">
        <f t="shared" si="40"/>
        <v>0</v>
      </c>
      <c r="C196" s="8" t="str">
        <f t="shared" si="41"/>
        <v>공원수련관관리처(공원)</v>
      </c>
      <c r="D196" s="8" t="str">
        <f t="shared" si="41"/>
        <v>공원시설 대행사업</v>
      </c>
      <c r="E196" s="8" t="str">
        <f t="shared" si="41"/>
        <v>쾌적하고 안전한 공원시설 운영</v>
      </c>
      <c r="F196" s="8" t="str">
        <f t="shared" si="41"/>
        <v>관문실내체육관 운영</v>
      </c>
      <c r="G196" s="8" t="s">
        <v>406</v>
      </c>
      <c r="H196" s="8" t="s">
        <v>407</v>
      </c>
      <c r="I196" s="8" t="s">
        <v>408</v>
      </c>
      <c r="J196" s="13" t="s">
        <v>191</v>
      </c>
      <c r="K196" s="90" t="s">
        <v>1049</v>
      </c>
      <c r="L196" s="109" t="s">
        <v>1080</v>
      </c>
      <c r="M196" s="8" t="str">
        <f>VLOOKUP(--L196,' (참고) 예산별 범례'!$A:$C,3,FALSE)</f>
        <v>전기·가스 사고</v>
      </c>
      <c r="N196" s="8" t="s">
        <v>1072</v>
      </c>
      <c r="O196" s="106" t="s">
        <v>1084</v>
      </c>
      <c r="P196" s="9"/>
      <c r="Q196" s="8" t="s">
        <v>344</v>
      </c>
      <c r="R196" s="9"/>
      <c r="S196" s="8" t="s">
        <v>442</v>
      </c>
      <c r="T196" s="6">
        <v>5500000</v>
      </c>
      <c r="U196" s="6"/>
      <c r="V196" s="6">
        <f t="shared" si="42"/>
        <v>5500000</v>
      </c>
      <c r="W196" s="37">
        <v>5360000</v>
      </c>
      <c r="X196" s="100">
        <f t="shared" si="30"/>
        <v>0.97454545454545449</v>
      </c>
      <c r="Y196" s="1"/>
    </row>
    <row r="197" spans="2:58" ht="99.95" customHeight="1">
      <c r="B197" s="8">
        <f t="shared" si="40"/>
        <v>1</v>
      </c>
      <c r="C197" s="8" t="str">
        <f t="shared" si="41"/>
        <v>공원수련관관리처(공원)</v>
      </c>
      <c r="D197" s="8" t="str">
        <f t="shared" si="41"/>
        <v>공원시설 대행사업</v>
      </c>
      <c r="E197" s="8" t="str">
        <f t="shared" si="41"/>
        <v>쾌적하고 안전한 공원시설 운영</v>
      </c>
      <c r="F197" s="8" t="str">
        <f t="shared" si="41"/>
        <v>관문실내체육관 운영</v>
      </c>
      <c r="G197" s="8" t="str">
        <f t="shared" si="41"/>
        <v>214-05</v>
      </c>
      <c r="H197" s="8" t="str">
        <f t="shared" si="41"/>
        <v>수선유지교체비</v>
      </c>
      <c r="I197" s="8" t="str">
        <f t="shared" si="41"/>
        <v>수선유지비</v>
      </c>
      <c r="J197" s="13" t="s">
        <v>192</v>
      </c>
      <c r="K197" s="90" t="s">
        <v>1049</v>
      </c>
      <c r="L197" s="109" t="s">
        <v>1078</v>
      </c>
      <c r="M197" s="8" t="str">
        <f>VLOOKUP(--L197,' (참고) 예산별 범례'!$A:$C,3,FALSE)</f>
        <v>시설물 재난·사고</v>
      </c>
      <c r="N197" s="8" t="s">
        <v>1072</v>
      </c>
      <c r="O197" s="106" t="s">
        <v>1084</v>
      </c>
      <c r="P197" s="9"/>
      <c r="Q197" s="9"/>
      <c r="R197" s="8" t="s">
        <v>344</v>
      </c>
      <c r="S197" s="8" t="s">
        <v>442</v>
      </c>
      <c r="T197" s="6">
        <v>7000000</v>
      </c>
      <c r="U197" s="6"/>
      <c r="V197" s="6">
        <f t="shared" si="42"/>
        <v>7000000</v>
      </c>
      <c r="W197" s="37">
        <v>4908000</v>
      </c>
      <c r="X197" s="100">
        <f t="shared" si="30"/>
        <v>0.70114285714285718</v>
      </c>
      <c r="Y197" s="1"/>
    </row>
    <row r="198" spans="2:58" ht="99.95" customHeight="1">
      <c r="B198" s="8">
        <f t="shared" si="40"/>
        <v>2</v>
      </c>
      <c r="C198" s="8" t="str">
        <f t="shared" si="41"/>
        <v>공원수련관관리처(공원)</v>
      </c>
      <c r="D198" s="8" t="str">
        <f>D197</f>
        <v>공원시설 대행사업</v>
      </c>
      <c r="E198" s="8" t="str">
        <f>E197</f>
        <v>쾌적하고 안전한 공원시설 운영</v>
      </c>
      <c r="F198" s="8" t="s">
        <v>422</v>
      </c>
      <c r="G198" s="8" t="s">
        <v>377</v>
      </c>
      <c r="H198" s="8" t="s">
        <v>375</v>
      </c>
      <c r="I198" s="8" t="s">
        <v>378</v>
      </c>
      <c r="J198" s="13" t="s">
        <v>193</v>
      </c>
      <c r="K198" s="90" t="s">
        <v>1049</v>
      </c>
      <c r="L198" s="109" t="s">
        <v>1080</v>
      </c>
      <c r="M198" s="8" t="str">
        <f>VLOOKUP(--L198,' (참고) 예산별 범례'!$A:$C,3,FALSE)</f>
        <v>전기·가스 사고</v>
      </c>
      <c r="N198" s="8" t="s">
        <v>1072</v>
      </c>
      <c r="O198" s="106" t="s">
        <v>1092</v>
      </c>
      <c r="P198" s="9"/>
      <c r="Q198" s="8" t="s">
        <v>344</v>
      </c>
      <c r="R198" s="9"/>
      <c r="S198" s="8" t="s">
        <v>427</v>
      </c>
      <c r="T198" s="6">
        <v>100000</v>
      </c>
      <c r="U198" s="6"/>
      <c r="V198" s="6">
        <f t="shared" si="42"/>
        <v>100000</v>
      </c>
      <c r="W198" s="37">
        <v>78430</v>
      </c>
      <c r="X198" s="100">
        <f t="shared" ref="X198:X261" si="43">W198/V198</f>
        <v>0.7843</v>
      </c>
      <c r="Y198" s="1"/>
    </row>
    <row r="199" spans="2:58" ht="99.95" customHeight="1">
      <c r="B199" s="8">
        <f t="shared" si="40"/>
        <v>3</v>
      </c>
      <c r="C199" s="8" t="str">
        <f t="shared" si="41"/>
        <v>공원수련관관리처(공원)</v>
      </c>
      <c r="D199" s="8" t="str">
        <f t="shared" si="41"/>
        <v>공원시설 대행사업</v>
      </c>
      <c r="E199" s="8" t="str">
        <f t="shared" si="41"/>
        <v>쾌적하고 안전한 공원시설 운영</v>
      </c>
      <c r="F199" s="8" t="str">
        <f t="shared" si="41"/>
        <v>관문체육공원 운영</v>
      </c>
      <c r="G199" s="8" t="str">
        <f t="shared" si="41"/>
        <v>201-11</v>
      </c>
      <c r="H199" s="8" t="str">
        <f t="shared" si="41"/>
        <v>일반운영비</v>
      </c>
      <c r="I199" s="8" t="str">
        <f t="shared" si="41"/>
        <v>지급수수료</v>
      </c>
      <c r="J199" s="13" t="s">
        <v>194</v>
      </c>
      <c r="K199" s="90" t="s">
        <v>1049</v>
      </c>
      <c r="L199" s="109" t="s">
        <v>1080</v>
      </c>
      <c r="M199" s="8" t="str">
        <f>VLOOKUP(--L199,' (참고) 예산별 범례'!$A:$C,3,FALSE)</f>
        <v>전기·가스 사고</v>
      </c>
      <c r="N199" s="8" t="s">
        <v>1072</v>
      </c>
      <c r="O199" s="106" t="s">
        <v>1092</v>
      </c>
      <c r="P199" s="9"/>
      <c r="Q199" s="8" t="s">
        <v>344</v>
      </c>
      <c r="R199" s="9"/>
      <c r="S199" s="8" t="s">
        <v>427</v>
      </c>
      <c r="T199" s="6">
        <v>1200000</v>
      </c>
      <c r="U199" s="6"/>
      <c r="V199" s="6">
        <f t="shared" si="42"/>
        <v>1200000</v>
      </c>
      <c r="W199" s="37">
        <v>1170000</v>
      </c>
      <c r="X199" s="100">
        <f t="shared" si="43"/>
        <v>0.97499999999999998</v>
      </c>
      <c r="Y199" s="1"/>
    </row>
    <row r="200" spans="2:58" ht="99.95" customHeight="1">
      <c r="B200" s="8">
        <f t="shared" si="40"/>
        <v>4</v>
      </c>
      <c r="C200" s="8" t="str">
        <f t="shared" si="41"/>
        <v>공원수련관관리처(공원)</v>
      </c>
      <c r="D200" s="8" t="str">
        <f t="shared" si="41"/>
        <v>공원시설 대행사업</v>
      </c>
      <c r="E200" s="8" t="str">
        <f t="shared" si="41"/>
        <v>쾌적하고 안전한 공원시설 운영</v>
      </c>
      <c r="F200" s="8" t="str">
        <f t="shared" si="41"/>
        <v>관문체육공원 운영</v>
      </c>
      <c r="G200" s="8" t="str">
        <f t="shared" si="41"/>
        <v>201-11</v>
      </c>
      <c r="H200" s="8" t="str">
        <f t="shared" si="41"/>
        <v>일반운영비</v>
      </c>
      <c r="I200" s="8" t="str">
        <f t="shared" si="41"/>
        <v>지급수수료</v>
      </c>
      <c r="J200" s="13" t="s">
        <v>195</v>
      </c>
      <c r="K200" s="91" t="s">
        <v>1050</v>
      </c>
      <c r="L200" s="109" t="s">
        <v>1077</v>
      </c>
      <c r="M200" s="8" t="str">
        <f>VLOOKUP(--L200,' (참고) 예산별 범례'!$A:$C,3,FALSE)</f>
        <v>교부세 및 기타</v>
      </c>
      <c r="N200" s="8" t="s">
        <v>1072</v>
      </c>
      <c r="O200" s="106" t="s">
        <v>1084</v>
      </c>
      <c r="P200" s="9"/>
      <c r="Q200" s="8" t="s">
        <v>344</v>
      </c>
      <c r="R200" s="9"/>
      <c r="S200" s="8" t="s">
        <v>442</v>
      </c>
      <c r="T200" s="6">
        <v>1200000</v>
      </c>
      <c r="U200" s="6"/>
      <c r="V200" s="6">
        <f t="shared" si="42"/>
        <v>1200000</v>
      </c>
      <c r="W200" s="37">
        <v>891000</v>
      </c>
      <c r="X200" s="100">
        <f t="shared" si="43"/>
        <v>0.74250000000000005</v>
      </c>
      <c r="Y200" s="1"/>
    </row>
    <row r="201" spans="2:58" ht="99.95" customHeight="1">
      <c r="B201" s="8">
        <f t="shared" si="40"/>
        <v>5</v>
      </c>
      <c r="C201" s="8" t="str">
        <f t="shared" si="41"/>
        <v>공원수련관관리처(공원)</v>
      </c>
      <c r="D201" s="8" t="str">
        <f t="shared" si="41"/>
        <v>공원시설 대행사업</v>
      </c>
      <c r="E201" s="8" t="str">
        <f t="shared" si="41"/>
        <v>쾌적하고 안전한 공원시설 운영</v>
      </c>
      <c r="F201" s="8" t="str">
        <f t="shared" si="41"/>
        <v>관문체육공원 운영</v>
      </c>
      <c r="G201" s="8" t="str">
        <f t="shared" si="41"/>
        <v>201-11</v>
      </c>
      <c r="H201" s="8" t="str">
        <f t="shared" si="41"/>
        <v>일반운영비</v>
      </c>
      <c r="I201" s="8" t="str">
        <f t="shared" si="41"/>
        <v>지급수수료</v>
      </c>
      <c r="J201" s="13" t="s">
        <v>196</v>
      </c>
      <c r="K201" s="90" t="s">
        <v>1049</v>
      </c>
      <c r="L201" s="109" t="s">
        <v>1080</v>
      </c>
      <c r="M201" s="8" t="str">
        <f>VLOOKUP(--L201,' (참고) 예산별 범례'!$A:$C,3,FALSE)</f>
        <v>전기·가스 사고</v>
      </c>
      <c r="N201" s="8" t="s">
        <v>1072</v>
      </c>
      <c r="O201" s="106" t="s">
        <v>1092</v>
      </c>
      <c r="P201" s="9"/>
      <c r="Q201" s="8" t="s">
        <v>344</v>
      </c>
      <c r="R201" s="9"/>
      <c r="S201" s="46" t="s">
        <v>427</v>
      </c>
      <c r="T201" s="6">
        <v>3000000</v>
      </c>
      <c r="U201" s="6"/>
      <c r="V201" s="6">
        <f t="shared" si="42"/>
        <v>3000000</v>
      </c>
      <c r="W201" s="37">
        <v>1760660</v>
      </c>
      <c r="X201" s="100">
        <f t="shared" si="43"/>
        <v>0.58688666666666667</v>
      </c>
      <c r="Y201" s="1"/>
    </row>
    <row r="202" spans="2:58" ht="99.95" customHeight="1">
      <c r="B202" s="8">
        <f t="shared" si="40"/>
        <v>6</v>
      </c>
      <c r="C202" s="8" t="str">
        <f t="shared" si="41"/>
        <v>공원수련관관리처(공원)</v>
      </c>
      <c r="D202" s="8" t="str">
        <f>D201</f>
        <v>공원시설 대행사업</v>
      </c>
      <c r="E202" s="8" t="str">
        <f>E201</f>
        <v>쾌적하고 안전한 공원시설 운영</v>
      </c>
      <c r="F202" s="8" t="str">
        <f>F201</f>
        <v>관문체육공원 운영</v>
      </c>
      <c r="G202" s="8" t="s">
        <v>406</v>
      </c>
      <c r="H202" s="8" t="s">
        <v>407</v>
      </c>
      <c r="I202" s="8" t="s">
        <v>408</v>
      </c>
      <c r="J202" s="13" t="s">
        <v>197</v>
      </c>
      <c r="K202" s="90" t="s">
        <v>1049</v>
      </c>
      <c r="L202" s="109" t="s">
        <v>1080</v>
      </c>
      <c r="M202" s="8" t="str">
        <f>VLOOKUP(--L202,' (참고) 예산별 범례'!$A:$C,3,FALSE)</f>
        <v>전기·가스 사고</v>
      </c>
      <c r="N202" s="8" t="s">
        <v>1072</v>
      </c>
      <c r="O202" s="106" t="s">
        <v>1084</v>
      </c>
      <c r="P202" s="9"/>
      <c r="Q202" s="8" t="s">
        <v>344</v>
      </c>
      <c r="R202" s="9"/>
      <c r="S202" s="8" t="s">
        <v>442</v>
      </c>
      <c r="T202" s="6">
        <v>3500000</v>
      </c>
      <c r="U202" s="6"/>
      <c r="V202" s="6">
        <f t="shared" si="42"/>
        <v>3500000</v>
      </c>
      <c r="W202" s="37">
        <v>3333000</v>
      </c>
      <c r="X202" s="100">
        <f t="shared" si="43"/>
        <v>0.95228571428571429</v>
      </c>
      <c r="Y202" s="1"/>
    </row>
    <row r="203" spans="2:58" ht="99.95" customHeight="1">
      <c r="B203" s="8">
        <f t="shared" si="40"/>
        <v>7</v>
      </c>
      <c r="C203" s="8" t="str">
        <f t="shared" si="41"/>
        <v>공원수련관관리처(공원)</v>
      </c>
      <c r="D203" s="8" t="str">
        <f t="shared" si="41"/>
        <v>공원시설 대행사업</v>
      </c>
      <c r="E203" s="8" t="str">
        <f t="shared" si="41"/>
        <v>쾌적하고 안전한 공원시설 운영</v>
      </c>
      <c r="F203" s="8" t="str">
        <f t="shared" si="41"/>
        <v>관문체육공원 운영</v>
      </c>
      <c r="G203" s="8" t="str">
        <f t="shared" si="41"/>
        <v>214-05</v>
      </c>
      <c r="H203" s="8" t="str">
        <f t="shared" si="41"/>
        <v>수선유지교체비</v>
      </c>
      <c r="I203" s="8" t="str">
        <f t="shared" si="41"/>
        <v>수선유지비</v>
      </c>
      <c r="J203" s="13" t="s">
        <v>198</v>
      </c>
      <c r="K203" s="90" t="s">
        <v>1049</v>
      </c>
      <c r="L203" s="109" t="s">
        <v>1080</v>
      </c>
      <c r="M203" s="8" t="str">
        <f>VLOOKUP(--L203,' (참고) 예산별 범례'!$A:$C,3,FALSE)</f>
        <v>전기·가스 사고</v>
      </c>
      <c r="N203" s="8" t="s">
        <v>1072</v>
      </c>
      <c r="O203" s="106" t="s">
        <v>1084</v>
      </c>
      <c r="P203" s="9"/>
      <c r="Q203" s="8" t="s">
        <v>344</v>
      </c>
      <c r="R203" s="9"/>
      <c r="S203" s="8" t="s">
        <v>442</v>
      </c>
      <c r="T203" s="6">
        <v>4000000</v>
      </c>
      <c r="U203" s="6"/>
      <c r="V203" s="6">
        <f t="shared" si="42"/>
        <v>4000000</v>
      </c>
      <c r="W203" s="37">
        <v>770000</v>
      </c>
      <c r="X203" s="100">
        <f t="shared" si="43"/>
        <v>0.1925</v>
      </c>
      <c r="Y203" s="1"/>
    </row>
    <row r="204" spans="2:58" ht="99.95" customHeight="1">
      <c r="B204" s="8">
        <f t="shared" si="40"/>
        <v>8</v>
      </c>
      <c r="C204" s="8" t="str">
        <f t="shared" si="41"/>
        <v>공원수련관관리처(공원)</v>
      </c>
      <c r="D204" s="8" t="str">
        <f>D203</f>
        <v>공원시설 대행사업</v>
      </c>
      <c r="E204" s="8" t="str">
        <f>E203</f>
        <v>쾌적하고 안전한 공원시설 운영</v>
      </c>
      <c r="F204" s="8" t="s">
        <v>423</v>
      </c>
      <c r="G204" s="8" t="s">
        <v>377</v>
      </c>
      <c r="H204" s="8" t="s">
        <v>375</v>
      </c>
      <c r="I204" s="8" t="s">
        <v>378</v>
      </c>
      <c r="J204" s="13" t="s">
        <v>199</v>
      </c>
      <c r="K204" s="90" t="s">
        <v>1049</v>
      </c>
      <c r="L204" s="109" t="s">
        <v>1082</v>
      </c>
      <c r="M204" s="8" t="str">
        <f>VLOOKUP(--L204,' (참고) 예산별 범례'!$A:$C,3,FALSE)</f>
        <v>수질오염</v>
      </c>
      <c r="N204" s="8" t="s">
        <v>1072</v>
      </c>
      <c r="O204" s="106" t="s">
        <v>1092</v>
      </c>
      <c r="P204" s="9"/>
      <c r="Q204" s="8" t="s">
        <v>344</v>
      </c>
      <c r="R204" s="9"/>
      <c r="S204" s="8" t="s">
        <v>427</v>
      </c>
      <c r="T204" s="6">
        <v>240000</v>
      </c>
      <c r="U204" s="6"/>
      <c r="V204" s="6">
        <f t="shared" si="42"/>
        <v>240000</v>
      </c>
      <c r="W204" s="37">
        <v>113300</v>
      </c>
      <c r="X204" s="100">
        <f t="shared" si="43"/>
        <v>0.47208333333333335</v>
      </c>
      <c r="Y204" s="1"/>
    </row>
    <row r="205" spans="2:58" ht="99.95" customHeight="1">
      <c r="B205" s="8">
        <f t="shared" si="40"/>
        <v>9</v>
      </c>
      <c r="C205" s="8" t="str">
        <f t="shared" si="41"/>
        <v>공원수련관관리처(공원)</v>
      </c>
      <c r="D205" s="8" t="str">
        <f t="shared" si="41"/>
        <v>공원시설 대행사업</v>
      </c>
      <c r="E205" s="8" t="str">
        <f t="shared" si="41"/>
        <v>쾌적하고 안전한 공원시설 운영</v>
      </c>
      <c r="F205" s="8" t="str">
        <f t="shared" si="41"/>
        <v>문원체육공원 운영</v>
      </c>
      <c r="G205" s="8" t="str">
        <f t="shared" si="41"/>
        <v>201-11</v>
      </c>
      <c r="H205" s="8" t="str">
        <f t="shared" si="41"/>
        <v>일반운영비</v>
      </c>
      <c r="I205" s="8" t="str">
        <f t="shared" si="41"/>
        <v>지급수수료</v>
      </c>
      <c r="J205" s="13" t="s">
        <v>200</v>
      </c>
      <c r="K205" s="90" t="s">
        <v>1049</v>
      </c>
      <c r="L205" s="109" t="s">
        <v>1078</v>
      </c>
      <c r="M205" s="8" t="str">
        <f>VLOOKUP(--L205,' (참고) 예산별 범례'!$A:$C,3,FALSE)</f>
        <v>시설물 재난·사고</v>
      </c>
      <c r="N205" s="8" t="s">
        <v>1072</v>
      </c>
      <c r="O205" s="106" t="s">
        <v>1092</v>
      </c>
      <c r="P205" s="9"/>
      <c r="Q205" s="8" t="s">
        <v>344</v>
      </c>
      <c r="R205" s="9"/>
      <c r="S205" s="8" t="s">
        <v>427</v>
      </c>
      <c r="T205" s="6">
        <v>24563000</v>
      </c>
      <c r="U205" s="6"/>
      <c r="V205" s="6">
        <f t="shared" si="42"/>
        <v>24563000</v>
      </c>
      <c r="W205" s="37">
        <v>21500000</v>
      </c>
      <c r="X205" s="100">
        <f t="shared" si="43"/>
        <v>0.87530024834100073</v>
      </c>
      <c r="Y205" s="1"/>
    </row>
    <row r="206" spans="2:58" ht="99.95" customHeight="1">
      <c r="B206" s="8">
        <f t="shared" si="40"/>
        <v>10</v>
      </c>
      <c r="C206" s="8" t="str">
        <f t="shared" si="41"/>
        <v>공원수련관관리처(공원)</v>
      </c>
      <c r="D206" s="8" t="str">
        <f t="shared" si="41"/>
        <v>공원시설 대행사업</v>
      </c>
      <c r="E206" s="8" t="str">
        <f t="shared" si="41"/>
        <v>쾌적하고 안전한 공원시설 운영</v>
      </c>
      <c r="F206" s="8" t="str">
        <f t="shared" si="41"/>
        <v>문원체육공원 운영</v>
      </c>
      <c r="G206" s="8" t="str">
        <f t="shared" si="41"/>
        <v>201-11</v>
      </c>
      <c r="H206" s="8" t="str">
        <f t="shared" si="41"/>
        <v>일반운영비</v>
      </c>
      <c r="I206" s="8" t="str">
        <f t="shared" si="41"/>
        <v>지급수수료</v>
      </c>
      <c r="J206" s="13" t="s">
        <v>201</v>
      </c>
      <c r="K206" s="90" t="s">
        <v>1049</v>
      </c>
      <c r="L206" s="109" t="s">
        <v>1080</v>
      </c>
      <c r="M206" s="8" t="str">
        <f>VLOOKUP(--L206,' (참고) 예산별 범례'!$A:$C,3,FALSE)</f>
        <v>전기·가스 사고</v>
      </c>
      <c r="N206" s="8" t="s">
        <v>1072</v>
      </c>
      <c r="O206" s="106" t="s">
        <v>1084</v>
      </c>
      <c r="P206" s="9"/>
      <c r="Q206" s="8" t="s">
        <v>344</v>
      </c>
      <c r="R206" s="9"/>
      <c r="S206" s="8" t="s">
        <v>442</v>
      </c>
      <c r="T206" s="6">
        <v>16680000</v>
      </c>
      <c r="U206" s="6"/>
      <c r="V206" s="6">
        <f t="shared" si="42"/>
        <v>16680000</v>
      </c>
      <c r="W206" s="37">
        <v>6497370</v>
      </c>
      <c r="X206" s="100">
        <f t="shared" si="43"/>
        <v>0.38953057553956832</v>
      </c>
      <c r="Y206" s="1"/>
    </row>
    <row r="207" spans="2:58" ht="99.95" customHeight="1">
      <c r="B207" s="8">
        <f t="shared" si="40"/>
        <v>11</v>
      </c>
      <c r="C207" s="8" t="str">
        <f t="shared" si="41"/>
        <v>공원수련관관리처(공원)</v>
      </c>
      <c r="D207" s="8" t="str">
        <f t="shared" si="41"/>
        <v>공원시설 대행사업</v>
      </c>
      <c r="E207" s="8" t="str">
        <f t="shared" si="41"/>
        <v>쾌적하고 안전한 공원시설 운영</v>
      </c>
      <c r="F207" s="8" t="str">
        <f t="shared" si="41"/>
        <v>문원체육공원 운영</v>
      </c>
      <c r="G207" s="8" t="s">
        <v>390</v>
      </c>
      <c r="H207" s="8" t="s">
        <v>391</v>
      </c>
      <c r="I207" s="8" t="s">
        <v>392</v>
      </c>
      <c r="J207" s="13" t="s">
        <v>202</v>
      </c>
      <c r="K207" s="90" t="s">
        <v>1049</v>
      </c>
      <c r="L207" s="109" t="s">
        <v>1082</v>
      </c>
      <c r="M207" s="8" t="str">
        <f>VLOOKUP(--L207,' (참고) 예산별 범례'!$A:$C,3,FALSE)</f>
        <v>수질오염</v>
      </c>
      <c r="N207" s="8" t="s">
        <v>1072</v>
      </c>
      <c r="O207" s="106" t="s">
        <v>1084</v>
      </c>
      <c r="P207" s="9"/>
      <c r="Q207" s="8" t="s">
        <v>344</v>
      </c>
      <c r="R207" s="9"/>
      <c r="S207" s="8" t="s">
        <v>442</v>
      </c>
      <c r="T207" s="6">
        <v>1080000</v>
      </c>
      <c r="U207" s="6"/>
      <c r="V207" s="6">
        <f t="shared" si="42"/>
        <v>1080000</v>
      </c>
      <c r="W207" s="37">
        <v>1068650</v>
      </c>
      <c r="X207" s="100">
        <f t="shared" si="43"/>
        <v>0.98949074074074073</v>
      </c>
      <c r="Y207" s="1"/>
    </row>
    <row r="208" spans="2:58" s="65" customFormat="1" ht="99.95" customHeight="1">
      <c r="B208" s="8">
        <f t="shared" si="40"/>
        <v>12</v>
      </c>
      <c r="C208" s="8" t="str">
        <f t="shared" ref="C208:I223" si="44">C207</f>
        <v>공원수련관관리처(공원)</v>
      </c>
      <c r="D208" s="8" t="str">
        <f t="shared" si="44"/>
        <v>공원시설 대행사업</v>
      </c>
      <c r="E208" s="8" t="str">
        <f t="shared" si="44"/>
        <v>쾌적하고 안전한 공원시설 운영</v>
      </c>
      <c r="F208" s="8" t="str">
        <f t="shared" si="44"/>
        <v>문원체육공원 운영</v>
      </c>
      <c r="G208" s="8" t="s">
        <v>406</v>
      </c>
      <c r="H208" s="8" t="s">
        <v>407</v>
      </c>
      <c r="I208" s="8" t="s">
        <v>408</v>
      </c>
      <c r="J208" s="13" t="s">
        <v>203</v>
      </c>
      <c r="K208" s="90" t="s">
        <v>1049</v>
      </c>
      <c r="L208" s="109" t="s">
        <v>1082</v>
      </c>
      <c r="M208" s="8" t="str">
        <f>VLOOKUP(--L208,' (참고) 예산별 범례'!$A:$C,3,FALSE)</f>
        <v>수질오염</v>
      </c>
      <c r="N208" s="8" t="s">
        <v>1072</v>
      </c>
      <c r="O208" s="106" t="s">
        <v>1084</v>
      </c>
      <c r="P208" s="9"/>
      <c r="Q208" s="8" t="s">
        <v>344</v>
      </c>
      <c r="R208" s="9"/>
      <c r="S208" s="8" t="s">
        <v>442</v>
      </c>
      <c r="T208" s="6">
        <v>15200000</v>
      </c>
      <c r="U208" s="6"/>
      <c r="V208" s="6">
        <f t="shared" si="42"/>
        <v>15200000</v>
      </c>
      <c r="W208" s="37">
        <v>10232100</v>
      </c>
      <c r="X208" s="100">
        <f t="shared" si="43"/>
        <v>0.67316447368421051</v>
      </c>
      <c r="Y208" s="1"/>
      <c r="Z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</row>
    <row r="209" spans="2:58" s="65" customFormat="1" ht="99.95" customHeight="1">
      <c r="B209" s="8">
        <f t="shared" si="40"/>
        <v>13</v>
      </c>
      <c r="C209" s="8" t="str">
        <f t="shared" si="44"/>
        <v>공원수련관관리처(공원)</v>
      </c>
      <c r="D209" s="8" t="str">
        <f t="shared" si="44"/>
        <v>공원시설 대행사업</v>
      </c>
      <c r="E209" s="8" t="str">
        <f t="shared" si="44"/>
        <v>쾌적하고 안전한 공원시설 운영</v>
      </c>
      <c r="F209" s="8" t="str">
        <f t="shared" si="44"/>
        <v>문원체육공원 운영</v>
      </c>
      <c r="G209" s="8" t="str">
        <f t="shared" si="44"/>
        <v>214-05</v>
      </c>
      <c r="H209" s="8" t="str">
        <f t="shared" si="44"/>
        <v>수선유지교체비</v>
      </c>
      <c r="I209" s="8" t="str">
        <f t="shared" si="44"/>
        <v>수선유지비</v>
      </c>
      <c r="J209" s="13" t="s">
        <v>204</v>
      </c>
      <c r="K209" s="90" t="s">
        <v>1049</v>
      </c>
      <c r="L209" s="109" t="s">
        <v>1080</v>
      </c>
      <c r="M209" s="8" t="str">
        <f>VLOOKUP(--L209,' (참고) 예산별 범례'!$A:$C,3,FALSE)</f>
        <v>전기·가스 사고</v>
      </c>
      <c r="N209" s="8" t="s">
        <v>1072</v>
      </c>
      <c r="O209" s="106" t="s">
        <v>1084</v>
      </c>
      <c r="P209" s="9"/>
      <c r="Q209" s="8" t="s">
        <v>344</v>
      </c>
      <c r="R209" s="9"/>
      <c r="S209" s="8" t="s">
        <v>442</v>
      </c>
      <c r="T209" s="6">
        <v>3000000</v>
      </c>
      <c r="U209" s="6"/>
      <c r="V209" s="6">
        <f t="shared" si="42"/>
        <v>3000000</v>
      </c>
      <c r="W209" s="37">
        <v>2930000</v>
      </c>
      <c r="X209" s="100">
        <f t="shared" si="43"/>
        <v>0.97666666666666668</v>
      </c>
      <c r="Y209" s="1"/>
      <c r="Z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</row>
    <row r="210" spans="2:58" s="65" customFormat="1" ht="99.95" customHeight="1">
      <c r="B210" s="8">
        <f t="shared" si="40"/>
        <v>14</v>
      </c>
      <c r="C210" s="8" t="str">
        <f t="shared" si="44"/>
        <v>공원수련관관리처(공원)</v>
      </c>
      <c r="D210" s="8" t="s">
        <v>373</v>
      </c>
      <c r="E210" s="9" t="s">
        <v>26</v>
      </c>
      <c r="F210" s="9" t="s">
        <v>205</v>
      </c>
      <c r="G210" s="8" t="s">
        <v>374</v>
      </c>
      <c r="H210" s="8" t="s">
        <v>375</v>
      </c>
      <c r="I210" s="8" t="s">
        <v>376</v>
      </c>
      <c r="J210" s="13" t="s">
        <v>206</v>
      </c>
      <c r="K210" s="91" t="s">
        <v>1050</v>
      </c>
      <c r="L210" s="109" t="s">
        <v>1075</v>
      </c>
      <c r="M210" s="8" t="str">
        <f>VLOOKUP(--L210,' (참고) 예산별 범례'!$A:$C,3,FALSE)</f>
        <v>구조, 구급 및 응급의료</v>
      </c>
      <c r="N210" s="8" t="s">
        <v>1072</v>
      </c>
      <c r="O210" s="106" t="s">
        <v>1090</v>
      </c>
      <c r="P210" s="8" t="s">
        <v>344</v>
      </c>
      <c r="Q210" s="9"/>
      <c r="R210" s="9"/>
      <c r="S210" s="8" t="s">
        <v>428</v>
      </c>
      <c r="T210" s="6">
        <v>300000</v>
      </c>
      <c r="U210" s="6"/>
      <c r="V210" s="6">
        <f t="shared" si="42"/>
        <v>300000</v>
      </c>
      <c r="W210" s="37">
        <v>295600</v>
      </c>
      <c r="X210" s="100">
        <f t="shared" si="43"/>
        <v>0.98533333333333328</v>
      </c>
      <c r="Y210" s="1"/>
      <c r="Z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</row>
    <row r="211" spans="2:58" s="65" customFormat="1" ht="99.95" customHeight="1">
      <c r="B211" s="8">
        <f t="shared" si="40"/>
        <v>15</v>
      </c>
      <c r="C211" s="8" t="str">
        <f t="shared" si="44"/>
        <v>공원수련관관리처(공원)</v>
      </c>
      <c r="D211" s="8" t="str">
        <f t="shared" si="44"/>
        <v>행정운영활동</v>
      </c>
      <c r="E211" s="9" t="str">
        <f t="shared" si="44"/>
        <v>공통경비</v>
      </c>
      <c r="F211" s="9" t="str">
        <f t="shared" si="44"/>
        <v>공통경비(공원관리)</v>
      </c>
      <c r="G211" s="9" t="str">
        <f t="shared" si="44"/>
        <v>201-01</v>
      </c>
      <c r="H211" s="9" t="str">
        <f t="shared" si="44"/>
        <v>일반운영비</v>
      </c>
      <c r="I211" s="8" t="str">
        <f t="shared" si="44"/>
        <v>사무관리비</v>
      </c>
      <c r="J211" s="13" t="s">
        <v>207</v>
      </c>
      <c r="K211" s="91" t="s">
        <v>892</v>
      </c>
      <c r="L211" s="109" t="s">
        <v>1087</v>
      </c>
      <c r="M211" s="8" t="str">
        <f>VLOOKUP(--L211,' (참고) 예산별 범례'!$A:$C,3,FALSE)</f>
        <v>대설·한파</v>
      </c>
      <c r="N211" s="8" t="s">
        <v>1072</v>
      </c>
      <c r="O211" s="106" t="s">
        <v>1090</v>
      </c>
      <c r="P211" s="8" t="s">
        <v>344</v>
      </c>
      <c r="Q211" s="9"/>
      <c r="R211" s="9"/>
      <c r="S211" s="8" t="s">
        <v>442</v>
      </c>
      <c r="T211" s="6">
        <v>2100000</v>
      </c>
      <c r="U211" s="6"/>
      <c r="V211" s="6">
        <f t="shared" si="42"/>
        <v>2100000</v>
      </c>
      <c r="W211" s="37">
        <v>2092620</v>
      </c>
      <c r="X211" s="100">
        <f t="shared" si="43"/>
        <v>0.99648571428571431</v>
      </c>
      <c r="Y211" s="1"/>
      <c r="Z211" s="4"/>
      <c r="AD211" s="65" t="s">
        <v>1110</v>
      </c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</row>
    <row r="212" spans="2:58" s="65" customFormat="1" ht="99.95" customHeight="1">
      <c r="B212" s="8">
        <f t="shared" si="40"/>
        <v>16</v>
      </c>
      <c r="C212" s="8" t="str">
        <f t="shared" si="44"/>
        <v>공원수련관관리처(공원)</v>
      </c>
      <c r="D212" s="8" t="str">
        <f t="shared" si="44"/>
        <v>행정운영활동</v>
      </c>
      <c r="E212" s="8" t="str">
        <f t="shared" si="44"/>
        <v>공통경비</v>
      </c>
      <c r="F212" s="8" t="str">
        <f t="shared" si="44"/>
        <v>공통경비(공원관리)</v>
      </c>
      <c r="G212" s="8" t="str">
        <f t="shared" si="44"/>
        <v>201-01</v>
      </c>
      <c r="H212" s="8" t="str">
        <f t="shared" si="44"/>
        <v>일반운영비</v>
      </c>
      <c r="I212" s="8" t="str">
        <f t="shared" si="44"/>
        <v>사무관리비</v>
      </c>
      <c r="J212" s="13" t="s">
        <v>208</v>
      </c>
      <c r="K212" s="91" t="s">
        <v>1050</v>
      </c>
      <c r="L212" s="109" t="s">
        <v>1077</v>
      </c>
      <c r="M212" s="8" t="str">
        <f>VLOOKUP(--L212,' (참고) 예산별 범례'!$A:$C,3,FALSE)</f>
        <v>교부세 및 기타</v>
      </c>
      <c r="N212" s="8" t="s">
        <v>1072</v>
      </c>
      <c r="O212" s="106" t="s">
        <v>1074</v>
      </c>
      <c r="P212" s="9"/>
      <c r="Q212" s="8" t="s">
        <v>344</v>
      </c>
      <c r="R212" s="9"/>
      <c r="S212" s="46" t="s">
        <v>427</v>
      </c>
      <c r="T212" s="6">
        <v>840000</v>
      </c>
      <c r="U212" s="6"/>
      <c r="V212" s="6">
        <f t="shared" si="42"/>
        <v>840000</v>
      </c>
      <c r="W212" s="37">
        <v>670000</v>
      </c>
      <c r="X212" s="100">
        <f t="shared" si="43"/>
        <v>0.79761904761904767</v>
      </c>
      <c r="Y212" s="1"/>
      <c r="Z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</row>
    <row r="213" spans="2:58" s="65" customFormat="1" ht="99.95" customHeight="1">
      <c r="B213" s="8">
        <f t="shared" si="40"/>
        <v>17</v>
      </c>
      <c r="C213" s="8" t="str">
        <f t="shared" si="44"/>
        <v>공원수련관관리처(공원)</v>
      </c>
      <c r="D213" s="8" t="str">
        <f>D212</f>
        <v>행정운영활동</v>
      </c>
      <c r="E213" s="8" t="str">
        <f>E212</f>
        <v>공통경비</v>
      </c>
      <c r="F213" s="8" t="str">
        <f>F212</f>
        <v>공통경비(공원관리)</v>
      </c>
      <c r="G213" s="8" t="s">
        <v>377</v>
      </c>
      <c r="H213" s="8" t="s">
        <v>375</v>
      </c>
      <c r="I213" s="8" t="s">
        <v>378</v>
      </c>
      <c r="J213" s="13" t="s">
        <v>209</v>
      </c>
      <c r="K213" s="90" t="s">
        <v>1049</v>
      </c>
      <c r="L213" s="109" t="s">
        <v>1079</v>
      </c>
      <c r="M213" s="8" t="str">
        <f>VLOOKUP(--L213,' (참고) 예산별 범례'!$A:$C,3,FALSE)</f>
        <v>화재·폭발</v>
      </c>
      <c r="N213" s="8" t="s">
        <v>1072</v>
      </c>
      <c r="O213" s="106" t="s">
        <v>1092</v>
      </c>
      <c r="P213" s="9"/>
      <c r="Q213" s="8" t="s">
        <v>344</v>
      </c>
      <c r="R213" s="9"/>
      <c r="S213" s="46" t="s">
        <v>427</v>
      </c>
      <c r="T213" s="6">
        <v>8800000</v>
      </c>
      <c r="U213" s="6"/>
      <c r="V213" s="6">
        <f t="shared" si="42"/>
        <v>8800000</v>
      </c>
      <c r="W213" s="37">
        <v>7000000</v>
      </c>
      <c r="X213" s="100">
        <f t="shared" si="43"/>
        <v>0.79545454545454541</v>
      </c>
      <c r="Y213" s="1"/>
      <c r="Z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</row>
    <row r="214" spans="2:58" s="65" customFormat="1" ht="99.95" customHeight="1">
      <c r="B214" s="8">
        <f t="shared" si="40"/>
        <v>18</v>
      </c>
      <c r="C214" s="8" t="str">
        <f t="shared" si="44"/>
        <v>공원수련관관리처(공원)</v>
      </c>
      <c r="D214" s="8" t="str">
        <f t="shared" si="44"/>
        <v>행정운영활동</v>
      </c>
      <c r="E214" s="8" t="str">
        <f t="shared" si="44"/>
        <v>공통경비</v>
      </c>
      <c r="F214" s="8" t="str">
        <f t="shared" si="44"/>
        <v>공통경비(공원관리)</v>
      </c>
      <c r="G214" s="8" t="str">
        <f t="shared" si="44"/>
        <v>201-11</v>
      </c>
      <c r="H214" s="8" t="str">
        <f t="shared" si="44"/>
        <v>일반운영비</v>
      </c>
      <c r="I214" s="8" t="str">
        <f t="shared" si="44"/>
        <v>지급수수료</v>
      </c>
      <c r="J214" s="13" t="s">
        <v>210</v>
      </c>
      <c r="K214" s="90" t="s">
        <v>1049</v>
      </c>
      <c r="L214" s="109" t="s">
        <v>1078</v>
      </c>
      <c r="M214" s="8" t="str">
        <f>VLOOKUP(--L214,' (참고) 예산별 범례'!$A:$C,3,FALSE)</f>
        <v>시설물 재난·사고</v>
      </c>
      <c r="N214" s="8" t="s">
        <v>1072</v>
      </c>
      <c r="O214" s="106" t="s">
        <v>1092</v>
      </c>
      <c r="P214" s="9"/>
      <c r="Q214" s="8" t="s">
        <v>344</v>
      </c>
      <c r="R214" s="9"/>
      <c r="S214" s="46" t="s">
        <v>427</v>
      </c>
      <c r="T214" s="6">
        <v>500000</v>
      </c>
      <c r="U214" s="6"/>
      <c r="V214" s="6">
        <f t="shared" si="42"/>
        <v>500000</v>
      </c>
      <c r="W214" s="37">
        <v>234300</v>
      </c>
      <c r="X214" s="100">
        <f t="shared" si="43"/>
        <v>0.46860000000000002</v>
      </c>
      <c r="Y214" s="1"/>
      <c r="Z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</row>
    <row r="215" spans="2:58" s="65" customFormat="1" ht="99.95" customHeight="1">
      <c r="B215" s="8">
        <f t="shared" si="40"/>
        <v>19</v>
      </c>
      <c r="C215" s="8" t="str">
        <f t="shared" si="44"/>
        <v>공원수련관관리처(공원)</v>
      </c>
      <c r="D215" s="8" t="str">
        <f t="shared" si="44"/>
        <v>행정운영활동</v>
      </c>
      <c r="E215" s="8" t="str">
        <f t="shared" si="44"/>
        <v>공통경비</v>
      </c>
      <c r="F215" s="8" t="str">
        <f t="shared" si="44"/>
        <v>공통경비(공원관리)</v>
      </c>
      <c r="G215" s="8" t="str">
        <f t="shared" si="44"/>
        <v>201-11</v>
      </c>
      <c r="H215" s="8" t="str">
        <f t="shared" si="44"/>
        <v>일반운영비</v>
      </c>
      <c r="I215" s="8" t="str">
        <f t="shared" si="44"/>
        <v>지급수수료</v>
      </c>
      <c r="J215" s="13" t="s">
        <v>211</v>
      </c>
      <c r="K215" s="91" t="s">
        <v>1050</v>
      </c>
      <c r="L215" s="109" t="s">
        <v>1077</v>
      </c>
      <c r="M215" s="8" t="str">
        <f>VLOOKUP(--L215,' (참고) 예산별 범례'!$A:$C,3,FALSE)</f>
        <v>교부세 및 기타</v>
      </c>
      <c r="N215" s="8" t="s">
        <v>1072</v>
      </c>
      <c r="O215" s="106" t="s">
        <v>1084</v>
      </c>
      <c r="P215" s="9"/>
      <c r="Q215" s="8" t="s">
        <v>344</v>
      </c>
      <c r="R215" s="9"/>
      <c r="S215" s="8" t="s">
        <v>442</v>
      </c>
      <c r="T215" s="6">
        <v>3600000</v>
      </c>
      <c r="U215" s="6"/>
      <c r="V215" s="6">
        <f t="shared" si="42"/>
        <v>3600000</v>
      </c>
      <c r="W215" s="37">
        <v>2940000</v>
      </c>
      <c r="X215" s="100">
        <f t="shared" si="43"/>
        <v>0.81666666666666665</v>
      </c>
      <c r="Y215" s="1"/>
      <c r="Z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</row>
    <row r="216" spans="2:58" s="65" customFormat="1" ht="99.95" customHeight="1">
      <c r="B216" s="8">
        <f t="shared" si="40"/>
        <v>20</v>
      </c>
      <c r="C216" s="8" t="str">
        <f t="shared" si="44"/>
        <v>공원수련관관리처(공원)</v>
      </c>
      <c r="D216" s="8" t="str">
        <f t="shared" si="44"/>
        <v>행정운영활동</v>
      </c>
      <c r="E216" s="8" t="str">
        <f t="shared" si="44"/>
        <v>공통경비</v>
      </c>
      <c r="F216" s="8" t="str">
        <f t="shared" si="44"/>
        <v>공통경비(공원관리)</v>
      </c>
      <c r="G216" s="8" t="str">
        <f t="shared" si="44"/>
        <v>201-11</v>
      </c>
      <c r="H216" s="8" t="str">
        <f t="shared" si="44"/>
        <v>일반운영비</v>
      </c>
      <c r="I216" s="8" t="str">
        <f t="shared" si="44"/>
        <v>지급수수료</v>
      </c>
      <c r="J216" s="13" t="s">
        <v>212</v>
      </c>
      <c r="K216" s="91" t="s">
        <v>1050</v>
      </c>
      <c r="L216" s="109" t="s">
        <v>1077</v>
      </c>
      <c r="M216" s="8" t="str">
        <f>VLOOKUP(--L216,' (참고) 예산별 범례'!$A:$C,3,FALSE)</f>
        <v>교부세 및 기타</v>
      </c>
      <c r="N216" s="8" t="s">
        <v>1072</v>
      </c>
      <c r="O216" s="106" t="s">
        <v>1084</v>
      </c>
      <c r="P216" s="9"/>
      <c r="Q216" s="8" t="s">
        <v>344</v>
      </c>
      <c r="R216" s="9"/>
      <c r="S216" s="8" t="s">
        <v>428</v>
      </c>
      <c r="T216" s="6">
        <v>5082000</v>
      </c>
      <c r="U216" s="6"/>
      <c r="V216" s="6">
        <f t="shared" si="42"/>
        <v>5082000</v>
      </c>
      <c r="W216" s="37">
        <v>2878590</v>
      </c>
      <c r="X216" s="100">
        <f t="shared" si="43"/>
        <v>0.56642857142857139</v>
      </c>
      <c r="Y216" s="1"/>
      <c r="Z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</row>
    <row r="217" spans="2:58" s="65" customFormat="1" ht="99.95" customHeight="1">
      <c r="B217" s="8">
        <f t="shared" si="40"/>
        <v>21</v>
      </c>
      <c r="C217" s="8" t="str">
        <f t="shared" si="44"/>
        <v>공원수련관관리처(공원)</v>
      </c>
      <c r="D217" s="8" t="str">
        <f t="shared" si="44"/>
        <v>행정운영활동</v>
      </c>
      <c r="E217" s="8" t="str">
        <f t="shared" si="44"/>
        <v>공통경비</v>
      </c>
      <c r="F217" s="8" t="str">
        <f t="shared" si="44"/>
        <v>공통경비(공원관리)</v>
      </c>
      <c r="G217" s="8" t="str">
        <f t="shared" si="44"/>
        <v>201-11</v>
      </c>
      <c r="H217" s="8" t="str">
        <f t="shared" si="44"/>
        <v>일반운영비</v>
      </c>
      <c r="I217" s="8" t="str">
        <f t="shared" si="44"/>
        <v>지급수수료</v>
      </c>
      <c r="J217" s="13" t="s">
        <v>65</v>
      </c>
      <c r="K217" s="91" t="s">
        <v>1050</v>
      </c>
      <c r="L217" s="109" t="s">
        <v>1077</v>
      </c>
      <c r="M217" s="8" t="str">
        <f>VLOOKUP(--L217,' (참고) 예산별 범례'!$A:$C,3,FALSE)</f>
        <v>교부세 및 기타</v>
      </c>
      <c r="N217" s="8" t="s">
        <v>1072</v>
      </c>
      <c r="O217" s="106" t="s">
        <v>1084</v>
      </c>
      <c r="P217" s="9"/>
      <c r="Q217" s="8" t="s">
        <v>344</v>
      </c>
      <c r="R217" s="9"/>
      <c r="S217" s="8" t="s">
        <v>428</v>
      </c>
      <c r="T217" s="6">
        <v>475000</v>
      </c>
      <c r="U217" s="6"/>
      <c r="V217" s="6">
        <f t="shared" si="42"/>
        <v>475000</v>
      </c>
      <c r="W217" s="37">
        <v>0</v>
      </c>
      <c r="X217" s="100">
        <f t="shared" si="43"/>
        <v>0</v>
      </c>
      <c r="Y217" s="1"/>
      <c r="Z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</row>
    <row r="218" spans="2:58" s="65" customFormat="1" ht="99.95" customHeight="1">
      <c r="B218" s="8">
        <f t="shared" si="40"/>
        <v>22</v>
      </c>
      <c r="C218" s="8" t="str">
        <f t="shared" si="44"/>
        <v>공원수련관관리처(공원)</v>
      </c>
      <c r="D218" s="8" t="str">
        <f t="shared" si="44"/>
        <v>행정운영활동</v>
      </c>
      <c r="E218" s="8" t="str">
        <f t="shared" si="44"/>
        <v>공통경비</v>
      </c>
      <c r="F218" s="8" t="str">
        <f t="shared" si="44"/>
        <v>공통경비(공원관리)</v>
      </c>
      <c r="G218" s="8" t="str">
        <f t="shared" si="44"/>
        <v>201-11</v>
      </c>
      <c r="H218" s="8" t="str">
        <f t="shared" si="44"/>
        <v>일반운영비</v>
      </c>
      <c r="I218" s="8" t="str">
        <f t="shared" si="44"/>
        <v>지급수수료</v>
      </c>
      <c r="J218" s="13" t="s">
        <v>213</v>
      </c>
      <c r="K218" s="90" t="s">
        <v>1049</v>
      </c>
      <c r="L218" s="109" t="s">
        <v>1078</v>
      </c>
      <c r="M218" s="8" t="str">
        <f>VLOOKUP(--L218,' (참고) 예산별 범례'!$A:$C,3,FALSE)</f>
        <v>시설물 재난·사고</v>
      </c>
      <c r="N218" s="8" t="s">
        <v>1072</v>
      </c>
      <c r="O218" s="106" t="s">
        <v>1084</v>
      </c>
      <c r="P218" s="9"/>
      <c r="Q218" s="8" t="s">
        <v>344</v>
      </c>
      <c r="R218" s="9"/>
      <c r="S218" s="8" t="s">
        <v>442</v>
      </c>
      <c r="T218" s="6">
        <v>219000000</v>
      </c>
      <c r="U218" s="6">
        <v>-18000000</v>
      </c>
      <c r="V218" s="6">
        <f t="shared" si="42"/>
        <v>201000000</v>
      </c>
      <c r="W218" s="37">
        <v>200342000</v>
      </c>
      <c r="X218" s="100">
        <f t="shared" si="43"/>
        <v>0.99672636815920401</v>
      </c>
      <c r="Y218" s="1"/>
      <c r="Z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</row>
    <row r="219" spans="2:58" s="65" customFormat="1" ht="99.95" customHeight="1">
      <c r="B219" s="8">
        <f t="shared" si="40"/>
        <v>23</v>
      </c>
      <c r="C219" s="8" t="str">
        <f t="shared" si="44"/>
        <v>공원수련관관리처(공원)</v>
      </c>
      <c r="D219" s="8" t="str">
        <f t="shared" si="44"/>
        <v>행정운영활동</v>
      </c>
      <c r="E219" s="8" t="str">
        <f t="shared" si="44"/>
        <v>공통경비</v>
      </c>
      <c r="F219" s="8" t="str">
        <f t="shared" si="44"/>
        <v>공통경비(공원관리)</v>
      </c>
      <c r="G219" s="8" t="str">
        <f t="shared" si="44"/>
        <v>201-11</v>
      </c>
      <c r="H219" s="8" t="str">
        <f t="shared" si="44"/>
        <v>일반운영비</v>
      </c>
      <c r="I219" s="8" t="str">
        <f t="shared" si="44"/>
        <v>지급수수료</v>
      </c>
      <c r="J219" s="13" t="s">
        <v>214</v>
      </c>
      <c r="K219" s="91" t="s">
        <v>1050</v>
      </c>
      <c r="L219" s="109" t="s">
        <v>1073</v>
      </c>
      <c r="M219" s="8" t="str">
        <f>VLOOKUP(--L219,' (참고) 예산별 범례'!$A:$C,3,FALSE)</f>
        <v>재난안전관리체계</v>
      </c>
      <c r="N219" s="8" t="s">
        <v>1072</v>
      </c>
      <c r="O219" s="106" t="s">
        <v>1089</v>
      </c>
      <c r="P219" s="9"/>
      <c r="Q219" s="9"/>
      <c r="R219" s="8" t="s">
        <v>344</v>
      </c>
      <c r="S219" s="8" t="s">
        <v>427</v>
      </c>
      <c r="T219" s="6">
        <v>2000000</v>
      </c>
      <c r="U219" s="6"/>
      <c r="V219" s="6">
        <f t="shared" si="42"/>
        <v>2000000</v>
      </c>
      <c r="W219" s="37">
        <v>1925000</v>
      </c>
      <c r="X219" s="100">
        <f t="shared" si="43"/>
        <v>0.96250000000000002</v>
      </c>
      <c r="Y219" s="1"/>
      <c r="Z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</row>
    <row r="220" spans="2:58" s="65" customFormat="1" ht="99.95" customHeight="1">
      <c r="B220" s="8">
        <f t="shared" si="40"/>
        <v>24</v>
      </c>
      <c r="C220" s="8" t="str">
        <f t="shared" si="44"/>
        <v>공원수련관관리처(공원)</v>
      </c>
      <c r="D220" s="8" t="str">
        <f t="shared" si="44"/>
        <v>행정운영활동</v>
      </c>
      <c r="E220" s="8" t="str">
        <f t="shared" si="44"/>
        <v>공통경비</v>
      </c>
      <c r="F220" s="8" t="str">
        <f t="shared" si="44"/>
        <v>공통경비(공원관리)</v>
      </c>
      <c r="G220" s="8" t="s">
        <v>379</v>
      </c>
      <c r="H220" s="8" t="str">
        <f t="shared" si="44"/>
        <v>일반운영비</v>
      </c>
      <c r="I220" s="8" t="s">
        <v>386</v>
      </c>
      <c r="J220" s="13" t="s">
        <v>215</v>
      </c>
      <c r="K220" s="8" t="s">
        <v>1050</v>
      </c>
      <c r="L220" s="108">
        <v>36</v>
      </c>
      <c r="M220" s="8" t="str">
        <f>VLOOKUP(L220,' (참고) 예산별 범례'!$A:$C,3,0)</f>
        <v>안전문화 및 교육·훈련·홍보</v>
      </c>
      <c r="N220" s="8" t="s">
        <v>1072</v>
      </c>
      <c r="O220" s="8">
        <v>5</v>
      </c>
      <c r="P220" s="9"/>
      <c r="Q220" s="8" t="s">
        <v>344</v>
      </c>
      <c r="R220" s="9"/>
      <c r="S220" s="8" t="s">
        <v>427</v>
      </c>
      <c r="T220" s="6">
        <v>200000</v>
      </c>
      <c r="U220" s="6"/>
      <c r="V220" s="6">
        <f t="shared" si="42"/>
        <v>200000</v>
      </c>
      <c r="W220" s="37">
        <v>210000</v>
      </c>
      <c r="X220" s="100">
        <f t="shared" si="43"/>
        <v>1.05</v>
      </c>
      <c r="Y220" s="1"/>
      <c r="Z220" s="4"/>
      <c r="AB220" s="65" t="s">
        <v>1112</v>
      </c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</row>
    <row r="221" spans="2:58" s="65" customFormat="1" ht="99.95" customHeight="1">
      <c r="B221" s="8">
        <f t="shared" si="40"/>
        <v>25</v>
      </c>
      <c r="C221" s="8" t="str">
        <f t="shared" si="44"/>
        <v>공원수련관관리처(공원)</v>
      </c>
      <c r="D221" s="8" t="str">
        <f t="shared" si="44"/>
        <v>행정운영활동</v>
      </c>
      <c r="E221" s="8" t="str">
        <f t="shared" si="44"/>
        <v>공통경비</v>
      </c>
      <c r="F221" s="8" t="str">
        <f t="shared" si="44"/>
        <v>공통경비(공원관리)</v>
      </c>
      <c r="G221" s="8" t="str">
        <f>G220</f>
        <v>201-12</v>
      </c>
      <c r="H221" s="8" t="str">
        <f t="shared" si="44"/>
        <v>일반운영비</v>
      </c>
      <c r="I221" s="8" t="str">
        <f>I220</f>
        <v>교육훈련비</v>
      </c>
      <c r="J221" s="13" t="s">
        <v>216</v>
      </c>
      <c r="K221" s="8" t="s">
        <v>1050</v>
      </c>
      <c r="L221" s="108">
        <v>36</v>
      </c>
      <c r="M221" s="8" t="str">
        <f>VLOOKUP(L221,' (참고) 예산별 범례'!$A:$C,3,0)</f>
        <v>안전문화 및 교육·훈련·홍보</v>
      </c>
      <c r="N221" s="8" t="s">
        <v>1072</v>
      </c>
      <c r="O221" s="8">
        <v>5</v>
      </c>
      <c r="P221" s="9"/>
      <c r="Q221" s="8" t="s">
        <v>344</v>
      </c>
      <c r="R221" s="9"/>
      <c r="S221" s="8" t="s">
        <v>427</v>
      </c>
      <c r="T221" s="6">
        <v>50000</v>
      </c>
      <c r="U221" s="6"/>
      <c r="V221" s="6">
        <f t="shared" si="42"/>
        <v>50000</v>
      </c>
      <c r="W221" s="37">
        <v>50000</v>
      </c>
      <c r="X221" s="100">
        <f t="shared" si="43"/>
        <v>1</v>
      </c>
      <c r="Y221" s="1"/>
      <c r="Z221" s="4"/>
      <c r="AB221" s="65" t="s">
        <v>1112</v>
      </c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</row>
    <row r="222" spans="2:58" s="65" customFormat="1" ht="99.95" customHeight="1">
      <c r="B222" s="8">
        <f t="shared" si="40"/>
        <v>26</v>
      </c>
      <c r="C222" s="8" t="str">
        <f t="shared" si="44"/>
        <v>공원수련관관리처(공원)</v>
      </c>
      <c r="D222" s="8" t="str">
        <f t="shared" si="44"/>
        <v>행정운영활동</v>
      </c>
      <c r="E222" s="8" t="str">
        <f t="shared" si="44"/>
        <v>공통경비</v>
      </c>
      <c r="F222" s="8" t="str">
        <f t="shared" si="44"/>
        <v>공통경비(공원관리)</v>
      </c>
      <c r="G222" s="8" t="str">
        <f>G221</f>
        <v>201-12</v>
      </c>
      <c r="H222" s="8" t="str">
        <f t="shared" si="44"/>
        <v>일반운영비</v>
      </c>
      <c r="I222" s="8" t="str">
        <f>I221</f>
        <v>교육훈련비</v>
      </c>
      <c r="J222" s="13" t="s">
        <v>217</v>
      </c>
      <c r="K222" s="8" t="s">
        <v>1050</v>
      </c>
      <c r="L222" s="108">
        <v>36</v>
      </c>
      <c r="M222" s="8" t="str">
        <f>VLOOKUP(L222,' (참고) 예산별 범례'!$A:$C,3,0)</f>
        <v>안전문화 및 교육·훈련·홍보</v>
      </c>
      <c r="N222" s="8" t="s">
        <v>1072</v>
      </c>
      <c r="O222" s="8">
        <v>5</v>
      </c>
      <c r="P222" s="9"/>
      <c r="Q222" s="8" t="s">
        <v>344</v>
      </c>
      <c r="R222" s="9"/>
      <c r="S222" s="8" t="s">
        <v>427</v>
      </c>
      <c r="T222" s="6">
        <v>200000</v>
      </c>
      <c r="U222" s="6"/>
      <c r="V222" s="6">
        <f t="shared" si="42"/>
        <v>200000</v>
      </c>
      <c r="W222" s="37">
        <v>158000</v>
      </c>
      <c r="X222" s="100">
        <f t="shared" si="43"/>
        <v>0.79</v>
      </c>
      <c r="Y222" s="1"/>
      <c r="Z222" s="4"/>
      <c r="AB222" s="65" t="s">
        <v>1112</v>
      </c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</row>
    <row r="223" spans="2:58" s="65" customFormat="1" ht="99.95" customHeight="1">
      <c r="B223" s="8">
        <f t="shared" si="40"/>
        <v>27</v>
      </c>
      <c r="C223" s="8" t="str">
        <f t="shared" si="44"/>
        <v>공원수련관관리처(공원)</v>
      </c>
      <c r="D223" s="8" t="str">
        <f t="shared" si="44"/>
        <v>행정운영활동</v>
      </c>
      <c r="E223" s="8" t="str">
        <f t="shared" si="44"/>
        <v>공통경비</v>
      </c>
      <c r="F223" s="8" t="str">
        <f t="shared" si="44"/>
        <v>공통경비(공원관리)</v>
      </c>
      <c r="G223" s="8" t="s">
        <v>383</v>
      </c>
      <c r="H223" s="8" t="str">
        <f t="shared" si="44"/>
        <v>일반운영비</v>
      </c>
      <c r="I223" s="8" t="s">
        <v>384</v>
      </c>
      <c r="J223" s="13" t="s">
        <v>218</v>
      </c>
      <c r="K223" s="8" t="s">
        <v>1049</v>
      </c>
      <c r="L223" s="108">
        <v>29</v>
      </c>
      <c r="M223" s="8" t="str">
        <f>VLOOKUP(L223,' (참고) 예산별 범례'!$A:$C,3,0)</f>
        <v>사업장 산재</v>
      </c>
      <c r="N223" s="8" t="s">
        <v>1072</v>
      </c>
      <c r="O223" s="8">
        <v>4</v>
      </c>
      <c r="P223" s="8" t="s">
        <v>344</v>
      </c>
      <c r="Q223" s="9"/>
      <c r="R223" s="9"/>
      <c r="S223" s="9" t="s">
        <v>428</v>
      </c>
      <c r="T223" s="6">
        <v>7910000</v>
      </c>
      <c r="U223" s="6"/>
      <c r="V223" s="6">
        <f t="shared" si="42"/>
        <v>7910000</v>
      </c>
      <c r="W223" s="37">
        <v>7071800</v>
      </c>
      <c r="X223" s="100">
        <f t="shared" si="43"/>
        <v>0.89403286978508223</v>
      </c>
      <c r="Y223" s="1"/>
      <c r="Z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</row>
    <row r="224" spans="2:58" ht="99.95" customHeight="1">
      <c r="B224" s="8">
        <f t="shared" si="40"/>
        <v>28</v>
      </c>
      <c r="C224" s="8" t="str">
        <f t="shared" ref="C224:I239" si="45">C223</f>
        <v>공원수련관관리처(공원)</v>
      </c>
      <c r="D224" s="8" t="str">
        <f t="shared" si="45"/>
        <v>행정운영활동</v>
      </c>
      <c r="E224" s="8" t="str">
        <f t="shared" si="45"/>
        <v>공통경비</v>
      </c>
      <c r="F224" s="8" t="str">
        <f t="shared" si="45"/>
        <v>공통경비(공원관리)</v>
      </c>
      <c r="G224" s="8" t="s">
        <v>401</v>
      </c>
      <c r="H224" s="8" t="str">
        <f t="shared" ref="H224:I231" si="46">H223</f>
        <v>일반운영비</v>
      </c>
      <c r="I224" s="8" t="s">
        <v>402</v>
      </c>
      <c r="J224" s="13" t="s">
        <v>219</v>
      </c>
      <c r="K224" s="8" t="s">
        <v>1050</v>
      </c>
      <c r="L224" s="108">
        <v>43</v>
      </c>
      <c r="M224" s="8" t="str">
        <f>VLOOKUP(L224,' (참고) 예산별 범례'!$A:$C,3,0)</f>
        <v>교부세 및 기타</v>
      </c>
      <c r="N224" s="8" t="s">
        <v>1072</v>
      </c>
      <c r="O224" s="9" t="s">
        <v>1074</v>
      </c>
      <c r="P224" s="9"/>
      <c r="Q224" s="9"/>
      <c r="R224" s="8" t="s">
        <v>344</v>
      </c>
      <c r="S224" s="8" t="s">
        <v>428</v>
      </c>
      <c r="T224" s="6">
        <v>200000</v>
      </c>
      <c r="U224" s="6"/>
      <c r="V224" s="6">
        <f t="shared" si="42"/>
        <v>200000</v>
      </c>
      <c r="W224" s="37">
        <v>0</v>
      </c>
      <c r="X224" s="100">
        <f t="shared" si="43"/>
        <v>0</v>
      </c>
      <c r="Y224" s="1"/>
    </row>
    <row r="225" spans="2:32" ht="99.95" customHeight="1">
      <c r="B225" s="8">
        <f t="shared" si="40"/>
        <v>29</v>
      </c>
      <c r="C225" s="8" t="str">
        <f t="shared" si="45"/>
        <v>공원수련관관리처(공원)</v>
      </c>
      <c r="D225" s="8" t="str">
        <f t="shared" si="45"/>
        <v>행정운영활동</v>
      </c>
      <c r="E225" s="8" t="str">
        <f t="shared" si="45"/>
        <v>공통경비</v>
      </c>
      <c r="F225" s="8" t="str">
        <f t="shared" si="45"/>
        <v>공통경비(공원관리)</v>
      </c>
      <c r="G225" s="8" t="str">
        <f t="shared" si="45"/>
        <v>201-21</v>
      </c>
      <c r="H225" s="8" t="str">
        <f t="shared" si="46"/>
        <v>일반운영비</v>
      </c>
      <c r="I225" s="8" t="str">
        <f t="shared" si="46"/>
        <v>공공요금및제세</v>
      </c>
      <c r="J225" s="13" t="s">
        <v>220</v>
      </c>
      <c r="K225" s="90" t="s">
        <v>1050</v>
      </c>
      <c r="L225" s="109" t="s">
        <v>1077</v>
      </c>
      <c r="M225" s="8" t="str">
        <f>VLOOKUP(--L225,' (참고) 예산별 범례'!$A:$C,3,FALSE)</f>
        <v>교부세 및 기타</v>
      </c>
      <c r="N225" s="8" t="s">
        <v>1072</v>
      </c>
      <c r="O225" s="106" t="s">
        <v>1074</v>
      </c>
      <c r="P225" s="9"/>
      <c r="Q225" s="9"/>
      <c r="R225" s="8" t="s">
        <v>344</v>
      </c>
      <c r="S225" s="8" t="s">
        <v>428</v>
      </c>
      <c r="T225" s="6">
        <v>100000</v>
      </c>
      <c r="U225" s="6"/>
      <c r="V225" s="6">
        <f t="shared" si="42"/>
        <v>100000</v>
      </c>
      <c r="W225" s="37">
        <v>54380</v>
      </c>
      <c r="X225" s="100">
        <f t="shared" si="43"/>
        <v>0.54379999999999995</v>
      </c>
      <c r="Y225" s="1"/>
    </row>
    <row r="226" spans="2:32" ht="99.95" customHeight="1">
      <c r="B226" s="8">
        <f t="shared" si="40"/>
        <v>30</v>
      </c>
      <c r="C226" s="8" t="str">
        <f t="shared" si="45"/>
        <v>공원수련관관리처(공원)</v>
      </c>
      <c r="D226" s="8" t="str">
        <f t="shared" si="45"/>
        <v>행정운영활동</v>
      </c>
      <c r="E226" s="8" t="str">
        <f t="shared" si="45"/>
        <v>공통경비</v>
      </c>
      <c r="F226" s="8" t="str">
        <f t="shared" si="45"/>
        <v>공통경비(공원관리)</v>
      </c>
      <c r="G226" s="8" t="str">
        <f t="shared" si="45"/>
        <v>201-21</v>
      </c>
      <c r="H226" s="8" t="str">
        <f t="shared" si="46"/>
        <v>일반운영비</v>
      </c>
      <c r="I226" s="8" t="str">
        <f t="shared" si="46"/>
        <v>공공요금및제세</v>
      </c>
      <c r="J226" s="13" t="s">
        <v>221</v>
      </c>
      <c r="K226" s="90" t="s">
        <v>1050</v>
      </c>
      <c r="L226" s="109" t="s">
        <v>1077</v>
      </c>
      <c r="M226" s="8" t="str">
        <f>VLOOKUP(--L226,' (참고) 예산별 범례'!$A:$C,3,FALSE)</f>
        <v>교부세 및 기타</v>
      </c>
      <c r="N226" s="8" t="s">
        <v>1072</v>
      </c>
      <c r="O226" s="106" t="s">
        <v>1074</v>
      </c>
      <c r="P226" s="9"/>
      <c r="Q226" s="9"/>
      <c r="R226" s="8" t="s">
        <v>344</v>
      </c>
      <c r="S226" s="8" t="s">
        <v>428</v>
      </c>
      <c r="T226" s="6">
        <v>120000</v>
      </c>
      <c r="U226" s="6"/>
      <c r="V226" s="6">
        <f t="shared" si="42"/>
        <v>120000</v>
      </c>
      <c r="W226" s="37">
        <v>79230</v>
      </c>
      <c r="X226" s="100">
        <f t="shared" si="43"/>
        <v>0.66025</v>
      </c>
      <c r="Y226" s="1"/>
    </row>
    <row r="227" spans="2:32" ht="99.95" customHeight="1">
      <c r="B227" s="8">
        <f t="shared" si="40"/>
        <v>31</v>
      </c>
      <c r="C227" s="8" t="str">
        <f t="shared" si="45"/>
        <v>공원수련관관리처(공원)</v>
      </c>
      <c r="D227" s="8" t="str">
        <f t="shared" si="45"/>
        <v>행정운영활동</v>
      </c>
      <c r="E227" s="8" t="str">
        <f t="shared" si="45"/>
        <v>공통경비</v>
      </c>
      <c r="F227" s="8" t="str">
        <f t="shared" si="45"/>
        <v>공통경비(공원관리)</v>
      </c>
      <c r="G227" s="8" t="str">
        <f t="shared" si="45"/>
        <v>201-21</v>
      </c>
      <c r="H227" s="8" t="str">
        <f t="shared" si="46"/>
        <v>일반운영비</v>
      </c>
      <c r="I227" s="8" t="str">
        <f t="shared" si="46"/>
        <v>공공요금및제세</v>
      </c>
      <c r="J227" s="13" t="s">
        <v>222</v>
      </c>
      <c r="K227" s="8" t="s">
        <v>1050</v>
      </c>
      <c r="L227" s="108">
        <v>38</v>
      </c>
      <c r="M227" s="8" t="str">
        <f>VLOOKUP(L227,' (참고) 예산별 범례'!$A:$C,3,0)</f>
        <v>재난 구호 및 복구</v>
      </c>
      <c r="N227" s="8" t="s">
        <v>1072</v>
      </c>
      <c r="O227" s="8">
        <v>9</v>
      </c>
      <c r="P227" s="9"/>
      <c r="Q227" s="9"/>
      <c r="R227" s="8" t="s">
        <v>344</v>
      </c>
      <c r="S227" s="8" t="s">
        <v>426</v>
      </c>
      <c r="T227" s="6">
        <v>2000000</v>
      </c>
      <c r="U227" s="6"/>
      <c r="V227" s="6">
        <f t="shared" si="42"/>
        <v>2000000</v>
      </c>
      <c r="W227" s="37">
        <v>1736870</v>
      </c>
      <c r="X227" s="100">
        <f t="shared" si="43"/>
        <v>0.86843499999999996</v>
      </c>
      <c r="Y227" s="1"/>
      <c r="AF227" s="65" t="s">
        <v>1119</v>
      </c>
    </row>
    <row r="228" spans="2:32" ht="99.95" customHeight="1">
      <c r="B228" s="8">
        <f t="shared" si="40"/>
        <v>32</v>
      </c>
      <c r="C228" s="8" t="str">
        <f t="shared" si="45"/>
        <v>공원수련관관리처(공원)</v>
      </c>
      <c r="D228" s="8" t="str">
        <f t="shared" si="45"/>
        <v>행정운영활동</v>
      </c>
      <c r="E228" s="8" t="str">
        <f t="shared" si="45"/>
        <v>공통경비</v>
      </c>
      <c r="F228" s="8" t="str">
        <f t="shared" si="45"/>
        <v>공통경비(공원관리)</v>
      </c>
      <c r="G228" s="8" t="str">
        <f t="shared" si="45"/>
        <v>201-21</v>
      </c>
      <c r="H228" s="8" t="str">
        <f t="shared" si="46"/>
        <v>일반운영비</v>
      </c>
      <c r="I228" s="8" t="str">
        <f t="shared" si="46"/>
        <v>공공요금및제세</v>
      </c>
      <c r="J228" s="13" t="s">
        <v>223</v>
      </c>
      <c r="K228" s="8" t="s">
        <v>1050</v>
      </c>
      <c r="L228" s="108">
        <v>38</v>
      </c>
      <c r="M228" s="8" t="str">
        <f>VLOOKUP(L228,' (참고) 예산별 범례'!$A:$C,3,0)</f>
        <v>재난 구호 및 복구</v>
      </c>
      <c r="N228" s="8" t="s">
        <v>1072</v>
      </c>
      <c r="O228" s="8">
        <v>9</v>
      </c>
      <c r="P228" s="9"/>
      <c r="Q228" s="9"/>
      <c r="R228" s="8" t="s">
        <v>344</v>
      </c>
      <c r="S228" s="8" t="s">
        <v>426</v>
      </c>
      <c r="T228" s="6">
        <v>900000</v>
      </c>
      <c r="U228" s="6"/>
      <c r="V228" s="6">
        <f t="shared" si="42"/>
        <v>900000</v>
      </c>
      <c r="W228" s="37">
        <v>0</v>
      </c>
      <c r="X228" s="100">
        <f t="shared" si="43"/>
        <v>0</v>
      </c>
      <c r="Y228" s="1"/>
      <c r="AF228" s="65" t="s">
        <v>1119</v>
      </c>
    </row>
    <row r="229" spans="2:32" ht="99.95" customHeight="1">
      <c r="B229" s="8">
        <f t="shared" si="40"/>
        <v>33</v>
      </c>
      <c r="C229" s="8" t="str">
        <f t="shared" si="45"/>
        <v>공원수련관관리처(공원)</v>
      </c>
      <c r="D229" s="8" t="str">
        <f t="shared" si="45"/>
        <v>행정운영활동</v>
      </c>
      <c r="E229" s="8" t="str">
        <f t="shared" si="45"/>
        <v>공통경비</v>
      </c>
      <c r="F229" s="8" t="str">
        <f t="shared" si="45"/>
        <v>공통경비(공원관리)</v>
      </c>
      <c r="G229" s="8" t="str">
        <f t="shared" si="45"/>
        <v>201-21</v>
      </c>
      <c r="H229" s="8" t="str">
        <f t="shared" si="46"/>
        <v>일반운영비</v>
      </c>
      <c r="I229" s="8" t="str">
        <f t="shared" si="46"/>
        <v>공공요금및제세</v>
      </c>
      <c r="J229" s="13" t="s">
        <v>224</v>
      </c>
      <c r="K229" s="8" t="s">
        <v>1050</v>
      </c>
      <c r="L229" s="108">
        <v>38</v>
      </c>
      <c r="M229" s="8" t="str">
        <f>VLOOKUP(L229,' (참고) 예산별 범례'!$A:$C,3,0)</f>
        <v>재난 구호 및 복구</v>
      </c>
      <c r="N229" s="8" t="s">
        <v>1072</v>
      </c>
      <c r="O229" s="8">
        <v>9</v>
      </c>
      <c r="P229" s="8" t="s">
        <v>344</v>
      </c>
      <c r="Q229" s="9"/>
      <c r="R229" s="9"/>
      <c r="S229" s="8" t="s">
        <v>426</v>
      </c>
      <c r="T229" s="6">
        <v>400000</v>
      </c>
      <c r="U229" s="6"/>
      <c r="V229" s="6">
        <f t="shared" si="42"/>
        <v>400000</v>
      </c>
      <c r="W229" s="37">
        <v>200000</v>
      </c>
      <c r="X229" s="100">
        <f t="shared" si="43"/>
        <v>0.5</v>
      </c>
      <c r="Y229" s="1"/>
      <c r="AF229" s="65" t="s">
        <v>1119</v>
      </c>
    </row>
    <row r="230" spans="2:32" ht="99.95" customHeight="1">
      <c r="B230" s="8">
        <f t="shared" si="40"/>
        <v>34</v>
      </c>
      <c r="C230" s="8" t="str">
        <f t="shared" si="45"/>
        <v>공원수련관관리처(공원)</v>
      </c>
      <c r="D230" s="8" t="str">
        <f t="shared" si="45"/>
        <v>행정운영활동</v>
      </c>
      <c r="E230" s="8" t="str">
        <f t="shared" si="45"/>
        <v>공통경비</v>
      </c>
      <c r="F230" s="8" t="str">
        <f t="shared" si="45"/>
        <v>공통경비(공원관리)</v>
      </c>
      <c r="G230" s="8" t="str">
        <f t="shared" si="45"/>
        <v>201-21</v>
      </c>
      <c r="H230" s="8" t="str">
        <f t="shared" si="46"/>
        <v>일반운영비</v>
      </c>
      <c r="I230" s="8" t="str">
        <f t="shared" si="46"/>
        <v>공공요금및제세</v>
      </c>
      <c r="J230" s="13" t="s">
        <v>225</v>
      </c>
      <c r="K230" s="8" t="s">
        <v>1050</v>
      </c>
      <c r="L230" s="108">
        <v>43</v>
      </c>
      <c r="M230" s="8" t="str">
        <f>VLOOKUP(L230,' (참고) 예산별 범례'!$A:$C,3,0)</f>
        <v>교부세 및 기타</v>
      </c>
      <c r="N230" s="8" t="s">
        <v>1072</v>
      </c>
      <c r="O230" s="9" t="s">
        <v>1074</v>
      </c>
      <c r="P230" s="9"/>
      <c r="Q230" s="8" t="s">
        <v>344</v>
      </c>
      <c r="R230" s="9"/>
      <c r="S230" s="8" t="s">
        <v>427</v>
      </c>
      <c r="T230" s="6">
        <v>120000</v>
      </c>
      <c r="U230" s="6"/>
      <c r="V230" s="6">
        <f t="shared" si="42"/>
        <v>120000</v>
      </c>
      <c r="W230" s="37">
        <v>96000</v>
      </c>
      <c r="X230" s="100">
        <f t="shared" si="43"/>
        <v>0.8</v>
      </c>
      <c r="Y230" s="1"/>
    </row>
    <row r="231" spans="2:32" ht="99.95" customHeight="1">
      <c r="B231" s="8">
        <f t="shared" si="40"/>
        <v>35</v>
      </c>
      <c r="C231" s="8" t="str">
        <f t="shared" si="45"/>
        <v>공원수련관관리처(공원)</v>
      </c>
      <c r="D231" s="8" t="str">
        <f t="shared" si="45"/>
        <v>행정운영활동</v>
      </c>
      <c r="E231" s="8" t="str">
        <f t="shared" si="45"/>
        <v>공통경비</v>
      </c>
      <c r="F231" s="8" t="str">
        <f t="shared" si="45"/>
        <v>공통경비(공원관리)</v>
      </c>
      <c r="G231" s="8" t="s">
        <v>403</v>
      </c>
      <c r="H231" s="8" t="str">
        <f t="shared" si="46"/>
        <v>일반운영비</v>
      </c>
      <c r="I231" s="8" t="s">
        <v>404</v>
      </c>
      <c r="J231" s="13" t="s">
        <v>226</v>
      </c>
      <c r="K231" s="8" t="s">
        <v>1049</v>
      </c>
      <c r="L231" s="108">
        <v>13</v>
      </c>
      <c r="M231" s="8" t="str">
        <f>VLOOKUP(L231,' (참고) 예산별 범례'!$A:$C,3,0)</f>
        <v>도로교통 재난·사고</v>
      </c>
      <c r="N231" s="8" t="s">
        <v>1072</v>
      </c>
      <c r="O231" s="9" t="s">
        <v>1084</v>
      </c>
      <c r="P231" s="9"/>
      <c r="Q231" s="9"/>
      <c r="R231" s="8" t="s">
        <v>344</v>
      </c>
      <c r="S231" s="8" t="s">
        <v>442</v>
      </c>
      <c r="T231" s="6">
        <v>7500000</v>
      </c>
      <c r="U231" s="6"/>
      <c r="V231" s="6">
        <f t="shared" si="42"/>
        <v>7500000</v>
      </c>
      <c r="W231" s="37">
        <v>2541510</v>
      </c>
      <c r="X231" s="100">
        <f t="shared" si="43"/>
        <v>0.338868</v>
      </c>
      <c r="Y231" s="1"/>
    </row>
    <row r="232" spans="2:32" ht="99.95" customHeight="1">
      <c r="B232" s="8">
        <f t="shared" si="40"/>
        <v>36</v>
      </c>
      <c r="C232" s="8" t="str">
        <f t="shared" si="45"/>
        <v>공원수련관관리처(공원)</v>
      </c>
      <c r="D232" s="8" t="str">
        <f t="shared" si="45"/>
        <v>행정운영활동</v>
      </c>
      <c r="E232" s="8" t="str">
        <f t="shared" si="45"/>
        <v>공통경비</v>
      </c>
      <c r="F232" s="8" t="str">
        <f t="shared" si="45"/>
        <v>공통경비(공원관리)</v>
      </c>
      <c r="G232" s="8" t="s">
        <v>390</v>
      </c>
      <c r="H232" s="8" t="s">
        <v>391</v>
      </c>
      <c r="I232" s="8" t="s">
        <v>392</v>
      </c>
      <c r="J232" s="13" t="s">
        <v>227</v>
      </c>
      <c r="K232" s="8" t="s">
        <v>1049</v>
      </c>
      <c r="L232" s="109" t="s">
        <v>1078</v>
      </c>
      <c r="M232" s="8" t="str">
        <f>VLOOKUP(--L232,' (참고) 예산별 범례'!$A:$C,3,FALSE)</f>
        <v>시설물 재난·사고</v>
      </c>
      <c r="N232" s="8" t="s">
        <v>1072</v>
      </c>
      <c r="O232" s="106" t="s">
        <v>1084</v>
      </c>
      <c r="P232" s="8"/>
      <c r="Q232" s="8" t="s">
        <v>344</v>
      </c>
      <c r="R232" s="8"/>
      <c r="S232" s="8" t="s">
        <v>442</v>
      </c>
      <c r="T232" s="6">
        <v>44145000</v>
      </c>
      <c r="U232" s="6"/>
      <c r="V232" s="6">
        <f t="shared" si="42"/>
        <v>44145000</v>
      </c>
      <c r="W232" s="37">
        <v>37017800</v>
      </c>
      <c r="X232" s="100">
        <f t="shared" si="43"/>
        <v>0.83855023218937597</v>
      </c>
      <c r="Y232" s="1"/>
    </row>
    <row r="233" spans="2:32" ht="99.95" customHeight="1">
      <c r="B233" s="8">
        <f t="shared" si="40"/>
        <v>37</v>
      </c>
      <c r="C233" s="8" t="str">
        <f t="shared" si="45"/>
        <v>공원수련관관리처(공원)</v>
      </c>
      <c r="D233" s="8" t="str">
        <f t="shared" si="45"/>
        <v>행정운영활동</v>
      </c>
      <c r="E233" s="8" t="str">
        <f t="shared" si="45"/>
        <v>공통경비</v>
      </c>
      <c r="F233" s="8" t="str">
        <f t="shared" si="45"/>
        <v>공통경비(공원관리)</v>
      </c>
      <c r="G233" s="8" t="str">
        <f t="shared" si="45"/>
        <v>206-01</v>
      </c>
      <c r="H233" s="8" t="str">
        <f t="shared" si="45"/>
        <v>재료비</v>
      </c>
      <c r="I233" s="8" t="str">
        <f t="shared" si="45"/>
        <v>일반재료비</v>
      </c>
      <c r="J233" s="13" t="s">
        <v>228</v>
      </c>
      <c r="K233" s="8" t="s">
        <v>1049</v>
      </c>
      <c r="L233" s="109" t="s">
        <v>1078</v>
      </c>
      <c r="M233" s="8" t="str">
        <f>VLOOKUP(--L233,' (참고) 예산별 범례'!$A:$C,3,FALSE)</f>
        <v>시설물 재난·사고</v>
      </c>
      <c r="N233" s="8" t="s">
        <v>1072</v>
      </c>
      <c r="O233" s="106" t="s">
        <v>1084</v>
      </c>
      <c r="P233" s="9"/>
      <c r="Q233" s="8" t="s">
        <v>344</v>
      </c>
      <c r="R233" s="9"/>
      <c r="S233" s="8" t="s">
        <v>442</v>
      </c>
      <c r="T233" s="6">
        <v>6000000</v>
      </c>
      <c r="U233" s="6"/>
      <c r="V233" s="6">
        <f t="shared" si="42"/>
        <v>6000000</v>
      </c>
      <c r="W233" s="37">
        <v>4057220</v>
      </c>
      <c r="X233" s="100">
        <f t="shared" si="43"/>
        <v>0.67620333333333338</v>
      </c>
      <c r="Y233" s="1"/>
    </row>
    <row r="234" spans="2:32" ht="99.95" customHeight="1">
      <c r="B234" s="8">
        <f t="shared" si="40"/>
        <v>38</v>
      </c>
      <c r="C234" s="8" t="str">
        <f t="shared" si="45"/>
        <v>공원수련관관리처(공원)</v>
      </c>
      <c r="D234" s="8" t="str">
        <f t="shared" si="45"/>
        <v>행정운영활동</v>
      </c>
      <c r="E234" s="8" t="str">
        <f t="shared" si="45"/>
        <v>공통경비</v>
      </c>
      <c r="F234" s="8" t="str">
        <f t="shared" si="45"/>
        <v>공통경비(공원관리)</v>
      </c>
      <c r="G234" s="8" t="str">
        <f t="shared" si="45"/>
        <v>206-01</v>
      </c>
      <c r="H234" s="8" t="str">
        <f t="shared" si="45"/>
        <v>재료비</v>
      </c>
      <c r="I234" s="8" t="str">
        <f t="shared" si="45"/>
        <v>일반재료비</v>
      </c>
      <c r="J234" s="13" t="s">
        <v>229</v>
      </c>
      <c r="K234" s="8" t="s">
        <v>1049</v>
      </c>
      <c r="L234" s="109" t="s">
        <v>1078</v>
      </c>
      <c r="M234" s="8" t="str">
        <f>VLOOKUP(--L234,' (참고) 예산별 범례'!$A:$C,3,FALSE)</f>
        <v>시설물 재난·사고</v>
      </c>
      <c r="N234" s="8" t="s">
        <v>1072</v>
      </c>
      <c r="O234" s="106" t="s">
        <v>1084</v>
      </c>
      <c r="P234" s="9"/>
      <c r="Q234" s="8" t="s">
        <v>344</v>
      </c>
      <c r="R234" s="9"/>
      <c r="S234" s="8" t="s">
        <v>442</v>
      </c>
      <c r="T234" s="6">
        <v>4000000</v>
      </c>
      <c r="U234" s="6"/>
      <c r="V234" s="6">
        <f t="shared" si="42"/>
        <v>4000000</v>
      </c>
      <c r="W234" s="37">
        <v>722060</v>
      </c>
      <c r="X234" s="100">
        <f t="shared" si="43"/>
        <v>0.18051500000000001</v>
      </c>
      <c r="Y234" s="1"/>
    </row>
    <row r="235" spans="2:32" ht="99.95" customHeight="1">
      <c r="B235" s="8">
        <f t="shared" si="40"/>
        <v>39</v>
      </c>
      <c r="C235" s="8" t="str">
        <f t="shared" si="45"/>
        <v>공원수련관관리처(공원)</v>
      </c>
      <c r="D235" s="8" t="str">
        <f t="shared" si="45"/>
        <v>행정운영활동</v>
      </c>
      <c r="E235" s="8" t="str">
        <f t="shared" si="45"/>
        <v>공통경비</v>
      </c>
      <c r="F235" s="8" t="str">
        <f t="shared" si="45"/>
        <v>공통경비(공원관리)</v>
      </c>
      <c r="G235" s="8" t="str">
        <f t="shared" si="45"/>
        <v>206-01</v>
      </c>
      <c r="H235" s="8" t="str">
        <f t="shared" si="45"/>
        <v>재료비</v>
      </c>
      <c r="I235" s="8" t="str">
        <f t="shared" si="45"/>
        <v>일반재료비</v>
      </c>
      <c r="J235" s="13" t="s">
        <v>230</v>
      </c>
      <c r="K235" s="91" t="s">
        <v>1050</v>
      </c>
      <c r="L235" s="109" t="s">
        <v>1073</v>
      </c>
      <c r="M235" s="8" t="str">
        <f>VLOOKUP(--L235,' (참고) 예산별 범례'!$A:$C,3,FALSE)</f>
        <v>재난안전관리체계</v>
      </c>
      <c r="N235" s="8" t="s">
        <v>1072</v>
      </c>
      <c r="O235" s="106" t="s">
        <v>1090</v>
      </c>
      <c r="P235" s="8" t="s">
        <v>344</v>
      </c>
      <c r="Q235" s="8"/>
      <c r="R235" s="9"/>
      <c r="S235" s="8" t="s">
        <v>442</v>
      </c>
      <c r="T235" s="6">
        <v>1000000</v>
      </c>
      <c r="U235" s="6"/>
      <c r="V235" s="6">
        <f t="shared" si="42"/>
        <v>1000000</v>
      </c>
      <c r="W235" s="37">
        <v>968180</v>
      </c>
      <c r="X235" s="100">
        <f t="shared" si="43"/>
        <v>0.96818000000000004</v>
      </c>
      <c r="Y235" s="1"/>
      <c r="AD235" s="65" t="s">
        <v>1110</v>
      </c>
    </row>
    <row r="236" spans="2:32" ht="99.95" customHeight="1">
      <c r="B236" s="8">
        <f t="shared" si="40"/>
        <v>40</v>
      </c>
      <c r="C236" s="8" t="str">
        <f t="shared" si="45"/>
        <v>공원수련관관리처(공원)</v>
      </c>
      <c r="D236" s="8" t="str">
        <f t="shared" si="45"/>
        <v>행정운영활동</v>
      </c>
      <c r="E236" s="8" t="str">
        <f t="shared" si="45"/>
        <v>공통경비</v>
      </c>
      <c r="F236" s="8" t="str">
        <f t="shared" si="45"/>
        <v>공통경비(공원관리)</v>
      </c>
      <c r="G236" s="8" t="str">
        <f t="shared" si="45"/>
        <v>206-01</v>
      </c>
      <c r="H236" s="8" t="str">
        <f t="shared" si="45"/>
        <v>재료비</v>
      </c>
      <c r="I236" s="8" t="str">
        <f t="shared" si="45"/>
        <v>일반재료비</v>
      </c>
      <c r="J236" s="13" t="s">
        <v>231</v>
      </c>
      <c r="K236" s="8" t="s">
        <v>1049</v>
      </c>
      <c r="L236" s="109" t="s">
        <v>1080</v>
      </c>
      <c r="M236" s="8" t="str">
        <f>VLOOKUP(--L236,' (참고) 예산별 범례'!$A:$C,3,FALSE)</f>
        <v>전기·가스 사고</v>
      </c>
      <c r="N236" s="8" t="s">
        <v>1072</v>
      </c>
      <c r="O236" s="106" t="s">
        <v>1084</v>
      </c>
      <c r="P236" s="9"/>
      <c r="Q236" s="8" t="s">
        <v>344</v>
      </c>
      <c r="R236" s="9"/>
      <c r="S236" s="8" t="s">
        <v>442</v>
      </c>
      <c r="T236" s="6">
        <v>13000000</v>
      </c>
      <c r="U236" s="6"/>
      <c r="V236" s="6">
        <f t="shared" si="42"/>
        <v>13000000</v>
      </c>
      <c r="W236" s="37">
        <v>19904940</v>
      </c>
      <c r="X236" s="100">
        <f t="shared" si="43"/>
        <v>1.5311492307692307</v>
      </c>
      <c r="Y236" s="1"/>
    </row>
    <row r="237" spans="2:32" ht="99.95" customHeight="1">
      <c r="B237" s="8">
        <f t="shared" si="40"/>
        <v>41</v>
      </c>
      <c r="C237" s="8" t="str">
        <f t="shared" si="45"/>
        <v>공원수련관관리처(공원)</v>
      </c>
      <c r="D237" s="8" t="str">
        <f t="shared" si="45"/>
        <v>행정운영활동</v>
      </c>
      <c r="E237" s="8" t="str">
        <f t="shared" si="45"/>
        <v>공통경비</v>
      </c>
      <c r="F237" s="8" t="str">
        <f t="shared" si="45"/>
        <v>공통경비(공원관리)</v>
      </c>
      <c r="G237" s="8" t="s">
        <v>406</v>
      </c>
      <c r="H237" s="8" t="s">
        <v>407</v>
      </c>
      <c r="I237" s="8" t="s">
        <v>408</v>
      </c>
      <c r="J237" s="13" t="s">
        <v>232</v>
      </c>
      <c r="K237" s="8" t="s">
        <v>1049</v>
      </c>
      <c r="L237" s="109" t="s">
        <v>1078</v>
      </c>
      <c r="M237" s="8" t="str">
        <f>VLOOKUP(--L237,' (참고) 예산별 범례'!$A:$C,3,FALSE)</f>
        <v>시설물 재난·사고</v>
      </c>
      <c r="N237" s="8" t="s">
        <v>1072</v>
      </c>
      <c r="O237" s="106" t="s">
        <v>1084</v>
      </c>
      <c r="P237" s="9"/>
      <c r="Q237" s="8" t="s">
        <v>344</v>
      </c>
      <c r="R237" s="9"/>
      <c r="S237" s="8" t="s">
        <v>442</v>
      </c>
      <c r="T237" s="6">
        <v>101513000</v>
      </c>
      <c r="U237" s="6"/>
      <c r="V237" s="6">
        <f t="shared" si="42"/>
        <v>101513000</v>
      </c>
      <c r="W237" s="37">
        <v>144366320</v>
      </c>
      <c r="X237" s="100">
        <f t="shared" si="43"/>
        <v>1.422146129067213</v>
      </c>
      <c r="Y237" s="1"/>
    </row>
    <row r="238" spans="2:32" ht="99.95" customHeight="1">
      <c r="B238" s="8">
        <f t="shared" si="40"/>
        <v>42</v>
      </c>
      <c r="C238" s="8" t="str">
        <f t="shared" si="45"/>
        <v>공원수련관관리처(공원)</v>
      </c>
      <c r="D238" s="8" t="str">
        <f t="shared" si="45"/>
        <v>행정운영활동</v>
      </c>
      <c r="E238" s="8" t="str">
        <f t="shared" si="45"/>
        <v>공통경비</v>
      </c>
      <c r="F238" s="8" t="str">
        <f t="shared" si="45"/>
        <v>공통경비(공원관리)</v>
      </c>
      <c r="G238" s="8" t="str">
        <f t="shared" si="45"/>
        <v>214-05</v>
      </c>
      <c r="H238" s="8" t="str">
        <f t="shared" si="45"/>
        <v>수선유지교체비</v>
      </c>
      <c r="I238" s="8" t="str">
        <f t="shared" si="45"/>
        <v>수선유지비</v>
      </c>
      <c r="J238" s="13" t="s">
        <v>233</v>
      </c>
      <c r="K238" s="91" t="s">
        <v>1050</v>
      </c>
      <c r="L238" s="109" t="s">
        <v>1076</v>
      </c>
      <c r="M238" s="8" t="str">
        <f>VLOOKUP(--L238,' (참고) 예산별 범례'!$A:$C,3,FALSE)</f>
        <v>안전문화 및 교육·훈련·홍보</v>
      </c>
      <c r="N238" s="8" t="s">
        <v>1072</v>
      </c>
      <c r="O238" s="106" t="s">
        <v>1091</v>
      </c>
      <c r="P238" s="9"/>
      <c r="Q238" s="8" t="s">
        <v>344</v>
      </c>
      <c r="R238" s="9"/>
      <c r="S238" s="8" t="s">
        <v>442</v>
      </c>
      <c r="T238" s="6">
        <v>3200000</v>
      </c>
      <c r="U238" s="6"/>
      <c r="V238" s="6">
        <f t="shared" si="42"/>
        <v>3200000</v>
      </c>
      <c r="W238" s="37">
        <v>4444000</v>
      </c>
      <c r="X238" s="100">
        <f t="shared" si="43"/>
        <v>1.3887499999999999</v>
      </c>
      <c r="Y238" s="1"/>
    </row>
    <row r="239" spans="2:32" ht="99.95" customHeight="1">
      <c r="B239" s="8">
        <f t="shared" si="40"/>
        <v>43</v>
      </c>
      <c r="C239" s="8" t="str">
        <f t="shared" si="45"/>
        <v>공원수련관관리처(공원)</v>
      </c>
      <c r="D239" s="8" t="str">
        <f t="shared" si="45"/>
        <v>행정운영활동</v>
      </c>
      <c r="E239" s="8" t="str">
        <f t="shared" si="45"/>
        <v>공통경비</v>
      </c>
      <c r="F239" s="8" t="str">
        <f t="shared" si="45"/>
        <v>공통경비(공원관리)</v>
      </c>
      <c r="G239" s="8" t="str">
        <f t="shared" si="45"/>
        <v>214-05</v>
      </c>
      <c r="H239" s="8" t="str">
        <f t="shared" si="45"/>
        <v>수선유지교체비</v>
      </c>
      <c r="I239" s="8" t="str">
        <f t="shared" si="45"/>
        <v>수선유지비</v>
      </c>
      <c r="J239" s="13" t="s">
        <v>234</v>
      </c>
      <c r="K239" s="8" t="s">
        <v>1049</v>
      </c>
      <c r="L239" s="109" t="s">
        <v>1078</v>
      </c>
      <c r="M239" s="8" t="str">
        <f>VLOOKUP(--L239,' (참고) 예산별 범례'!$A:$C,3,FALSE)</f>
        <v>시설물 재난·사고</v>
      </c>
      <c r="N239" s="8" t="s">
        <v>1072</v>
      </c>
      <c r="O239" s="106" t="s">
        <v>1084</v>
      </c>
      <c r="P239" s="9"/>
      <c r="Q239" s="8" t="s">
        <v>344</v>
      </c>
      <c r="R239" s="9"/>
      <c r="S239" s="8" t="s">
        <v>442</v>
      </c>
      <c r="T239" s="6">
        <v>5000000</v>
      </c>
      <c r="U239" s="6"/>
      <c r="V239" s="6">
        <f t="shared" si="42"/>
        <v>5000000</v>
      </c>
      <c r="W239" s="37">
        <v>3885180</v>
      </c>
      <c r="X239" s="100">
        <f t="shared" si="43"/>
        <v>0.77703599999999995</v>
      </c>
      <c r="Y239" s="1"/>
    </row>
    <row r="240" spans="2:32" ht="99.95" customHeight="1">
      <c r="B240" s="8">
        <f t="shared" si="40"/>
        <v>44</v>
      </c>
      <c r="C240" s="8" t="str">
        <f t="shared" ref="C240:I246" si="47">C239</f>
        <v>공원수련관관리처(공원)</v>
      </c>
      <c r="D240" s="8" t="str">
        <f t="shared" si="47"/>
        <v>행정운영활동</v>
      </c>
      <c r="E240" s="8" t="str">
        <f t="shared" si="47"/>
        <v>공통경비</v>
      </c>
      <c r="F240" s="8" t="str">
        <f t="shared" si="47"/>
        <v>공통경비(공원관리)</v>
      </c>
      <c r="G240" s="8" t="str">
        <f t="shared" si="47"/>
        <v>214-05</v>
      </c>
      <c r="H240" s="8" t="str">
        <f t="shared" si="47"/>
        <v>수선유지교체비</v>
      </c>
      <c r="I240" s="8" t="str">
        <f t="shared" si="47"/>
        <v>수선유지비</v>
      </c>
      <c r="J240" s="13" t="s">
        <v>235</v>
      </c>
      <c r="K240" s="8" t="s">
        <v>1049</v>
      </c>
      <c r="L240" s="109" t="s">
        <v>1078</v>
      </c>
      <c r="M240" s="8" t="str">
        <f>VLOOKUP(--L240,' (참고) 예산별 범례'!$A:$C,3,FALSE)</f>
        <v>시설물 재난·사고</v>
      </c>
      <c r="N240" s="8" t="s">
        <v>1072</v>
      </c>
      <c r="O240" s="106" t="s">
        <v>1084</v>
      </c>
      <c r="P240" s="9"/>
      <c r="Q240" s="8" t="s">
        <v>344</v>
      </c>
      <c r="R240" s="9"/>
      <c r="S240" s="8" t="s">
        <v>442</v>
      </c>
      <c r="T240" s="6">
        <v>133939000</v>
      </c>
      <c r="U240" s="6"/>
      <c r="V240" s="6">
        <f t="shared" si="42"/>
        <v>133939000</v>
      </c>
      <c r="W240" s="37">
        <v>120946350</v>
      </c>
      <c r="X240" s="100">
        <f t="shared" si="43"/>
        <v>0.90299576672963067</v>
      </c>
      <c r="Y240" s="1"/>
    </row>
    <row r="241" spans="2:25" ht="99.95" customHeight="1">
      <c r="B241" s="8">
        <f t="shared" si="40"/>
        <v>45</v>
      </c>
      <c r="C241" s="8" t="str">
        <f t="shared" si="47"/>
        <v>공원수련관관리처(공원)</v>
      </c>
      <c r="D241" s="8" t="str">
        <f t="shared" si="47"/>
        <v>행정운영활동</v>
      </c>
      <c r="E241" s="8" t="str">
        <f t="shared" si="47"/>
        <v>공통경비</v>
      </c>
      <c r="F241" s="8" t="str">
        <f t="shared" si="47"/>
        <v>공통경비(공원관리)</v>
      </c>
      <c r="G241" s="8" t="str">
        <f t="shared" si="47"/>
        <v>214-05</v>
      </c>
      <c r="H241" s="8" t="str">
        <f t="shared" si="47"/>
        <v>수선유지교체비</v>
      </c>
      <c r="I241" s="8" t="str">
        <f t="shared" si="47"/>
        <v>수선유지비</v>
      </c>
      <c r="J241" s="13" t="s">
        <v>87</v>
      </c>
      <c r="K241" s="8" t="s">
        <v>1049</v>
      </c>
      <c r="L241" s="109" t="s">
        <v>1078</v>
      </c>
      <c r="M241" s="8" t="str">
        <f>VLOOKUP(--L241,' (참고) 예산별 범례'!$A:$C,3,FALSE)</f>
        <v>시설물 재난·사고</v>
      </c>
      <c r="N241" s="8" t="s">
        <v>1072</v>
      </c>
      <c r="O241" s="106" t="s">
        <v>1084</v>
      </c>
      <c r="P241" s="9"/>
      <c r="Q241" s="8" t="s">
        <v>344</v>
      </c>
      <c r="R241" s="9"/>
      <c r="S241" s="8" t="s">
        <v>442</v>
      </c>
      <c r="T241" s="6">
        <v>34000000</v>
      </c>
      <c r="U241" s="6"/>
      <c r="V241" s="6">
        <f t="shared" si="42"/>
        <v>34000000</v>
      </c>
      <c r="W241" s="37">
        <v>25055400</v>
      </c>
      <c r="X241" s="100">
        <f t="shared" si="43"/>
        <v>0.73692352941176476</v>
      </c>
      <c r="Y241" s="1"/>
    </row>
    <row r="242" spans="2:25" ht="99.95" customHeight="1">
      <c r="B242" s="8">
        <f t="shared" si="40"/>
        <v>46</v>
      </c>
      <c r="C242" s="8" t="str">
        <f t="shared" si="47"/>
        <v>공원수련관관리처(공원)</v>
      </c>
      <c r="D242" s="8" t="str">
        <f t="shared" si="47"/>
        <v>행정운영활동</v>
      </c>
      <c r="E242" s="8" t="str">
        <f t="shared" si="47"/>
        <v>공통경비</v>
      </c>
      <c r="F242" s="8" t="str">
        <f t="shared" si="47"/>
        <v>공통경비(공원관리)</v>
      </c>
      <c r="G242" s="8" t="str">
        <f t="shared" si="47"/>
        <v>214-05</v>
      </c>
      <c r="H242" s="8" t="str">
        <f t="shared" si="47"/>
        <v>수선유지교체비</v>
      </c>
      <c r="I242" s="8" t="str">
        <f t="shared" si="47"/>
        <v>수선유지비</v>
      </c>
      <c r="J242" s="13" t="s">
        <v>236</v>
      </c>
      <c r="K242" s="8" t="s">
        <v>1049</v>
      </c>
      <c r="L242" s="109" t="s">
        <v>1080</v>
      </c>
      <c r="M242" s="8" t="str">
        <f>VLOOKUP(--L242,' (참고) 예산별 범례'!$A:$C,3,FALSE)</f>
        <v>전기·가스 사고</v>
      </c>
      <c r="N242" s="8" t="s">
        <v>1072</v>
      </c>
      <c r="O242" s="106" t="s">
        <v>1084</v>
      </c>
      <c r="P242" s="9"/>
      <c r="Q242" s="8" t="s">
        <v>344</v>
      </c>
      <c r="R242" s="9"/>
      <c r="S242" s="8" t="s">
        <v>442</v>
      </c>
      <c r="T242" s="6">
        <v>12575000</v>
      </c>
      <c r="U242" s="6"/>
      <c r="V242" s="6">
        <f t="shared" si="42"/>
        <v>12575000</v>
      </c>
      <c r="W242" s="37">
        <v>7700000</v>
      </c>
      <c r="X242" s="100">
        <f t="shared" si="43"/>
        <v>0.6123260437375746</v>
      </c>
      <c r="Y242" s="1"/>
    </row>
    <row r="243" spans="2:25" ht="99.95" customHeight="1">
      <c r="B243" s="8">
        <f t="shared" si="40"/>
        <v>47</v>
      </c>
      <c r="C243" s="8" t="str">
        <f t="shared" si="47"/>
        <v>공원수련관관리처(공원)</v>
      </c>
      <c r="D243" s="8" t="str">
        <f t="shared" si="47"/>
        <v>행정운영활동</v>
      </c>
      <c r="E243" s="8" t="str">
        <f t="shared" si="47"/>
        <v>공통경비</v>
      </c>
      <c r="F243" s="8" t="str">
        <f t="shared" si="47"/>
        <v>공통경비(공원관리)</v>
      </c>
      <c r="G243" s="8" t="str">
        <f t="shared" si="47"/>
        <v>214-05</v>
      </c>
      <c r="H243" s="8" t="str">
        <f t="shared" si="47"/>
        <v>수선유지교체비</v>
      </c>
      <c r="I243" s="8" t="str">
        <f t="shared" si="47"/>
        <v>수선유지비</v>
      </c>
      <c r="J243" s="13" t="s">
        <v>237</v>
      </c>
      <c r="K243" s="8" t="s">
        <v>1049</v>
      </c>
      <c r="L243" s="109" t="s">
        <v>1080</v>
      </c>
      <c r="M243" s="8" t="str">
        <f>VLOOKUP(--L243,' (참고) 예산별 범례'!$A:$C,3,FALSE)</f>
        <v>전기·가스 사고</v>
      </c>
      <c r="N243" s="8" t="s">
        <v>1072</v>
      </c>
      <c r="O243" s="106" t="s">
        <v>1084</v>
      </c>
      <c r="P243" s="9"/>
      <c r="Q243" s="8" t="s">
        <v>344</v>
      </c>
      <c r="R243" s="9"/>
      <c r="S243" s="8" t="s">
        <v>442</v>
      </c>
      <c r="T243" s="6">
        <v>7000000</v>
      </c>
      <c r="U243" s="6"/>
      <c r="V243" s="6">
        <f t="shared" si="42"/>
        <v>7000000</v>
      </c>
      <c r="W243" s="37">
        <v>2904000</v>
      </c>
      <c r="X243" s="100">
        <f t="shared" si="43"/>
        <v>0.41485714285714287</v>
      </c>
      <c r="Y243" s="1"/>
    </row>
    <row r="244" spans="2:25" ht="99.95" customHeight="1">
      <c r="B244" s="8">
        <f t="shared" si="40"/>
        <v>48</v>
      </c>
      <c r="C244" s="8" t="str">
        <f t="shared" si="47"/>
        <v>공원수련관관리처(공원)</v>
      </c>
      <c r="D244" s="8" t="str">
        <f t="shared" si="47"/>
        <v>행정운영활동</v>
      </c>
      <c r="E244" s="8" t="str">
        <f t="shared" si="47"/>
        <v>공통경비</v>
      </c>
      <c r="F244" s="8" t="str">
        <f t="shared" si="47"/>
        <v>공통경비(공원관리)</v>
      </c>
      <c r="G244" s="8" t="str">
        <f t="shared" si="47"/>
        <v>214-05</v>
      </c>
      <c r="H244" s="8" t="str">
        <f t="shared" si="47"/>
        <v>수선유지교체비</v>
      </c>
      <c r="I244" s="8" t="str">
        <f t="shared" si="47"/>
        <v>수선유지비</v>
      </c>
      <c r="J244" s="13" t="s">
        <v>238</v>
      </c>
      <c r="K244" s="91" t="s">
        <v>1050</v>
      </c>
      <c r="L244" s="109" t="s">
        <v>1086</v>
      </c>
      <c r="M244" s="8" t="str">
        <f>VLOOKUP(--L244,' (참고) 예산별 범례'!$A:$C,3,FALSE)</f>
        <v>재난 구호 및 복구</v>
      </c>
      <c r="N244" s="8" t="s">
        <v>1072</v>
      </c>
      <c r="O244" s="106" t="s">
        <v>1084</v>
      </c>
      <c r="P244" s="9"/>
      <c r="Q244" s="8" t="s">
        <v>344</v>
      </c>
      <c r="R244" s="9"/>
      <c r="S244" s="8" t="s">
        <v>442</v>
      </c>
      <c r="T244" s="6">
        <v>3000000</v>
      </c>
      <c r="U244" s="6"/>
      <c r="V244" s="6">
        <f t="shared" si="42"/>
        <v>3000000</v>
      </c>
      <c r="W244" s="37">
        <v>0</v>
      </c>
      <c r="X244" s="100">
        <f t="shared" si="43"/>
        <v>0</v>
      </c>
      <c r="Y244" s="1"/>
    </row>
    <row r="245" spans="2:25" ht="99.95" customHeight="1">
      <c r="B245" s="8">
        <f t="shared" si="40"/>
        <v>49</v>
      </c>
      <c r="C245" s="8" t="str">
        <f t="shared" si="47"/>
        <v>공원수련관관리처(공원)</v>
      </c>
      <c r="D245" s="8" t="str">
        <f t="shared" si="47"/>
        <v>행정운영활동</v>
      </c>
      <c r="E245" s="8" t="str">
        <f t="shared" si="47"/>
        <v>공통경비</v>
      </c>
      <c r="F245" s="8" t="str">
        <f t="shared" si="47"/>
        <v>공통경비(공원관리)</v>
      </c>
      <c r="G245" s="8" t="str">
        <f t="shared" si="47"/>
        <v>214-05</v>
      </c>
      <c r="H245" s="8" t="str">
        <f t="shared" si="47"/>
        <v>수선유지교체비</v>
      </c>
      <c r="I245" s="8" t="str">
        <f t="shared" si="47"/>
        <v>수선유지비</v>
      </c>
      <c r="J245" s="13" t="s">
        <v>239</v>
      </c>
      <c r="K245" s="8" t="s">
        <v>1049</v>
      </c>
      <c r="L245" s="109" t="s">
        <v>1079</v>
      </c>
      <c r="M245" s="8" t="str">
        <f>VLOOKUP(--L245,' (참고) 예산별 범례'!$A:$C,3,FALSE)</f>
        <v>화재·폭발</v>
      </c>
      <c r="N245" s="8" t="s">
        <v>1072</v>
      </c>
      <c r="O245" s="106" t="s">
        <v>1084</v>
      </c>
      <c r="P245" s="8"/>
      <c r="Q245" s="8" t="s">
        <v>344</v>
      </c>
      <c r="R245" s="9"/>
      <c r="S245" s="8" t="s">
        <v>428</v>
      </c>
      <c r="T245" s="6">
        <v>9470000</v>
      </c>
      <c r="U245" s="6"/>
      <c r="V245" s="6">
        <f t="shared" si="42"/>
        <v>9470000</v>
      </c>
      <c r="W245" s="37">
        <v>5716100</v>
      </c>
      <c r="X245" s="100">
        <f t="shared" si="43"/>
        <v>0.60360084477296727</v>
      </c>
      <c r="Y245" s="1"/>
    </row>
    <row r="246" spans="2:25" ht="99.95" customHeight="1">
      <c r="B246" s="8">
        <f t="shared" si="40"/>
        <v>50</v>
      </c>
      <c r="C246" s="8" t="str">
        <f t="shared" si="47"/>
        <v>공원수련관관리처(공원)</v>
      </c>
      <c r="D246" s="8" t="str">
        <f t="shared" si="47"/>
        <v>행정운영활동</v>
      </c>
      <c r="E246" s="8" t="str">
        <f t="shared" si="47"/>
        <v>공통경비</v>
      </c>
      <c r="F246" s="8" t="str">
        <f t="shared" si="47"/>
        <v>공통경비(공원관리)</v>
      </c>
      <c r="G246" s="8" t="s">
        <v>440</v>
      </c>
      <c r="H246" s="8" t="s">
        <v>441</v>
      </c>
      <c r="I246" s="8" t="s">
        <v>441</v>
      </c>
      <c r="J246" s="13" t="s">
        <v>471</v>
      </c>
      <c r="K246" s="91" t="s">
        <v>1050</v>
      </c>
      <c r="L246" s="109" t="s">
        <v>1086</v>
      </c>
      <c r="M246" s="8" t="str">
        <f>VLOOKUP(--L246,' (참고) 예산별 범례'!$A:$C,3,FALSE)</f>
        <v>재난 구호 및 복구</v>
      </c>
      <c r="N246" s="8" t="s">
        <v>1072</v>
      </c>
      <c r="O246" s="106" t="s">
        <v>1074</v>
      </c>
      <c r="P246" s="9"/>
      <c r="Q246" s="8" t="s">
        <v>344</v>
      </c>
      <c r="R246" s="9"/>
      <c r="S246" s="8" t="s">
        <v>442</v>
      </c>
      <c r="T246" s="6">
        <v>450000</v>
      </c>
      <c r="U246" s="6"/>
      <c r="V246" s="6">
        <f t="shared" si="42"/>
        <v>450000</v>
      </c>
      <c r="W246" s="37">
        <v>128640</v>
      </c>
      <c r="X246" s="100">
        <f t="shared" si="43"/>
        <v>0.28586666666666666</v>
      </c>
      <c r="Y246" s="1"/>
    </row>
    <row r="247" spans="2:25" ht="99.95" customHeight="1">
      <c r="B247" s="8">
        <f t="shared" si="40"/>
        <v>51</v>
      </c>
      <c r="C247" s="8" t="str">
        <f>C246</f>
        <v>공원수련관관리처(공원)</v>
      </c>
      <c r="D247" s="8" t="s">
        <v>424</v>
      </c>
      <c r="E247" s="9" t="s">
        <v>240</v>
      </c>
      <c r="F247" s="9" t="s">
        <v>241</v>
      </c>
      <c r="G247" s="9" t="s">
        <v>416</v>
      </c>
      <c r="H247" s="9" t="s">
        <v>417</v>
      </c>
      <c r="I247" s="8" t="s">
        <v>418</v>
      </c>
      <c r="J247" s="14" t="s">
        <v>242</v>
      </c>
      <c r="K247" s="8" t="s">
        <v>1049</v>
      </c>
      <c r="L247" s="109" t="s">
        <v>1078</v>
      </c>
      <c r="M247" s="8" t="str">
        <f>VLOOKUP(--L247,' (참고) 예산별 범례'!$A:$C,3,FALSE)</f>
        <v>시설물 재난·사고</v>
      </c>
      <c r="N247" s="8" t="s">
        <v>344</v>
      </c>
      <c r="O247" s="107" t="s">
        <v>1084</v>
      </c>
      <c r="P247" s="9"/>
      <c r="Q247" s="8" t="s">
        <v>344</v>
      </c>
      <c r="R247" s="9"/>
      <c r="S247" s="8" t="s">
        <v>428</v>
      </c>
      <c r="T247" s="6">
        <v>13000000</v>
      </c>
      <c r="U247" s="6"/>
      <c r="V247" s="6">
        <f t="shared" si="42"/>
        <v>13000000</v>
      </c>
      <c r="W247" s="37">
        <v>12180000</v>
      </c>
      <c r="X247" s="100">
        <f t="shared" si="43"/>
        <v>0.93692307692307697</v>
      </c>
      <c r="Y247" s="1"/>
    </row>
    <row r="248" spans="2:25" ht="99.95" customHeight="1">
      <c r="B248" s="8">
        <f t="shared" si="40"/>
        <v>52</v>
      </c>
      <c r="C248" s="8" t="str">
        <f t="shared" ref="C248:I255" si="48">C247</f>
        <v>공원수련관관리처(공원)</v>
      </c>
      <c r="D248" s="8" t="str">
        <f t="shared" si="48"/>
        <v>공원시설 대행사업(자본)</v>
      </c>
      <c r="E248" s="9" t="str">
        <f t="shared" si="48"/>
        <v>수요자 중심의 공원환경 조성(자본)</v>
      </c>
      <c r="F248" s="9" t="s">
        <v>243</v>
      </c>
      <c r="G248" s="9" t="s">
        <v>416</v>
      </c>
      <c r="H248" s="9" t="s">
        <v>417</v>
      </c>
      <c r="I248" s="8" t="s">
        <v>418</v>
      </c>
      <c r="J248" s="13" t="s">
        <v>244</v>
      </c>
      <c r="K248" s="8" t="s">
        <v>1049</v>
      </c>
      <c r="L248" s="109" t="s">
        <v>1078</v>
      </c>
      <c r="M248" s="8" t="str">
        <f>VLOOKUP(--L248,' (참고) 예산별 범례'!$A:$C,3,FALSE)</f>
        <v>시설물 재난·사고</v>
      </c>
      <c r="N248" s="8" t="s">
        <v>344</v>
      </c>
      <c r="O248" s="106" t="s">
        <v>1084</v>
      </c>
      <c r="P248" s="9"/>
      <c r="Q248" s="8" t="s">
        <v>344</v>
      </c>
      <c r="R248" s="9"/>
      <c r="S248" s="8" t="s">
        <v>428</v>
      </c>
      <c r="T248" s="6">
        <v>60000000</v>
      </c>
      <c r="U248" s="6"/>
      <c r="V248" s="6">
        <f t="shared" si="42"/>
        <v>60000000</v>
      </c>
      <c r="W248" s="37">
        <f>42432520+16700000</f>
        <v>59132520</v>
      </c>
      <c r="X248" s="100">
        <f t="shared" si="43"/>
        <v>0.98554200000000003</v>
      </c>
      <c r="Y248" s="1"/>
    </row>
    <row r="249" spans="2:25" ht="99.95" customHeight="1">
      <c r="B249" s="8">
        <f t="shared" si="40"/>
        <v>53</v>
      </c>
      <c r="C249" s="8" t="str">
        <f t="shared" si="48"/>
        <v>공원수련관관리처(공원)</v>
      </c>
      <c r="D249" s="8" t="str">
        <f t="shared" si="48"/>
        <v>공원시설 대행사업(자본)</v>
      </c>
      <c r="E249" s="8" t="str">
        <f t="shared" si="48"/>
        <v>수요자 중심의 공원환경 조성(자본)</v>
      </c>
      <c r="F249" s="9" t="str">
        <f>F248</f>
        <v>관문실내체육관 시설 개선(건물)</v>
      </c>
      <c r="G249" s="9" t="str">
        <f t="shared" ref="G249:I252" si="49">G248</f>
        <v>401-01</v>
      </c>
      <c r="H249" s="9" t="str">
        <f t="shared" si="49"/>
        <v>시설비및부대비</v>
      </c>
      <c r="I249" s="8" t="str">
        <f t="shared" si="49"/>
        <v>시설비</v>
      </c>
      <c r="J249" s="13" t="s">
        <v>245</v>
      </c>
      <c r="K249" s="8" t="s">
        <v>1049</v>
      </c>
      <c r="L249" s="109" t="s">
        <v>1080</v>
      </c>
      <c r="M249" s="8" t="str">
        <f>VLOOKUP(--L249,' (참고) 예산별 범례'!$A:$C,3,FALSE)</f>
        <v>전기·가스 사고</v>
      </c>
      <c r="N249" s="8" t="s">
        <v>344</v>
      </c>
      <c r="O249" s="106" t="s">
        <v>1084</v>
      </c>
      <c r="P249" s="9"/>
      <c r="Q249" s="8" t="s">
        <v>344</v>
      </c>
      <c r="R249" s="9"/>
      <c r="S249" s="8" t="s">
        <v>428</v>
      </c>
      <c r="T249" s="6">
        <v>300000000</v>
      </c>
      <c r="U249" s="6">
        <v>-63000000</v>
      </c>
      <c r="V249" s="6">
        <f t="shared" si="42"/>
        <v>237000000</v>
      </c>
      <c r="W249" s="37">
        <v>231285550</v>
      </c>
      <c r="X249" s="100">
        <f t="shared" si="43"/>
        <v>0.97588839662447258</v>
      </c>
      <c r="Y249" s="1"/>
    </row>
    <row r="250" spans="2:25" ht="99.95" customHeight="1">
      <c r="B250" s="8">
        <f t="shared" si="40"/>
        <v>54</v>
      </c>
      <c r="C250" s="8" t="str">
        <f t="shared" si="48"/>
        <v>공원수련관관리처(공원)</v>
      </c>
      <c r="D250" s="8" t="str">
        <f t="shared" si="48"/>
        <v>공원시설 대행사업(자본)</v>
      </c>
      <c r="E250" s="8" t="str">
        <f t="shared" si="48"/>
        <v>수요자 중심의 공원환경 조성(자본)</v>
      </c>
      <c r="F250" s="9" t="s">
        <v>246</v>
      </c>
      <c r="G250" s="9" t="str">
        <f t="shared" si="49"/>
        <v>401-01</v>
      </c>
      <c r="H250" s="9" t="str">
        <f t="shared" si="49"/>
        <v>시설비및부대비</v>
      </c>
      <c r="I250" s="8" t="str">
        <f t="shared" si="49"/>
        <v>시설비</v>
      </c>
      <c r="J250" s="13" t="s">
        <v>247</v>
      </c>
      <c r="K250" s="8" t="s">
        <v>1049</v>
      </c>
      <c r="L250" s="109" t="s">
        <v>1078</v>
      </c>
      <c r="M250" s="8" t="str">
        <f>VLOOKUP(--L250,' (참고) 예산별 범례'!$A:$C,3,FALSE)</f>
        <v>시설물 재난·사고</v>
      </c>
      <c r="N250" s="8" t="s">
        <v>344</v>
      </c>
      <c r="O250" s="106" t="s">
        <v>1084</v>
      </c>
      <c r="P250" s="9"/>
      <c r="Q250" s="8" t="s">
        <v>344</v>
      </c>
      <c r="R250" s="9"/>
      <c r="S250" s="8" t="s">
        <v>428</v>
      </c>
      <c r="T250" s="6">
        <v>40000000</v>
      </c>
      <c r="U250" s="6">
        <v>-12000000</v>
      </c>
      <c r="V250" s="6">
        <f t="shared" si="42"/>
        <v>28000000</v>
      </c>
      <c r="W250" s="37">
        <v>27002800</v>
      </c>
      <c r="X250" s="100">
        <f t="shared" si="43"/>
        <v>0.96438571428571429</v>
      </c>
      <c r="Y250" s="1"/>
    </row>
    <row r="251" spans="2:25" ht="99.95" customHeight="1">
      <c r="B251" s="8">
        <f t="shared" si="40"/>
        <v>55</v>
      </c>
      <c r="C251" s="8" t="str">
        <f t="shared" si="48"/>
        <v>공원수련관관리처(공원)</v>
      </c>
      <c r="D251" s="8" t="str">
        <f t="shared" si="48"/>
        <v>공원시설 대행사업(자본)</v>
      </c>
      <c r="E251" s="8" t="str">
        <f t="shared" si="48"/>
        <v>수요자 중심의 공원환경 조성(자본)</v>
      </c>
      <c r="F251" s="9" t="str">
        <f>F250</f>
        <v>문원체육공원 시설 개선(건물)</v>
      </c>
      <c r="G251" s="9" t="str">
        <f t="shared" si="49"/>
        <v>401-01</v>
      </c>
      <c r="H251" s="9" t="str">
        <f t="shared" si="49"/>
        <v>시설비및부대비</v>
      </c>
      <c r="I251" s="8" t="str">
        <f t="shared" si="49"/>
        <v>시설비</v>
      </c>
      <c r="J251" s="14" t="s">
        <v>248</v>
      </c>
      <c r="K251" s="8" t="s">
        <v>1049</v>
      </c>
      <c r="L251" s="109" t="s">
        <v>1078</v>
      </c>
      <c r="M251" s="8" t="str">
        <f>VLOOKUP(--L251,' (참고) 예산별 범례'!$A:$C,3,FALSE)</f>
        <v>시설물 재난·사고</v>
      </c>
      <c r="N251" s="8" t="s">
        <v>344</v>
      </c>
      <c r="O251" s="107" t="s">
        <v>1084</v>
      </c>
      <c r="P251" s="9"/>
      <c r="Q251" s="8" t="s">
        <v>344</v>
      </c>
      <c r="R251" s="9"/>
      <c r="S251" s="8" t="s">
        <v>428</v>
      </c>
      <c r="T251" s="6">
        <v>5000000</v>
      </c>
      <c r="U251" s="6"/>
      <c r="V251" s="6">
        <f t="shared" si="42"/>
        <v>5000000</v>
      </c>
      <c r="W251" s="37">
        <v>3950000</v>
      </c>
      <c r="X251" s="100">
        <f t="shared" si="43"/>
        <v>0.79</v>
      </c>
      <c r="Y251" s="1"/>
    </row>
    <row r="252" spans="2:25" ht="99.95" customHeight="1">
      <c r="B252" s="8">
        <f t="shared" si="40"/>
        <v>56</v>
      </c>
      <c r="C252" s="8" t="str">
        <f t="shared" si="48"/>
        <v>공원수련관관리처(공원)</v>
      </c>
      <c r="D252" s="8" t="str">
        <f t="shared" si="48"/>
        <v>공원시설 대행사업(자본)</v>
      </c>
      <c r="E252" s="8" t="str">
        <f t="shared" si="48"/>
        <v>수요자 중심의 공원환경 조성(자본)</v>
      </c>
      <c r="F252" s="9" t="s">
        <v>249</v>
      </c>
      <c r="G252" s="9" t="str">
        <f t="shared" si="49"/>
        <v>401-01</v>
      </c>
      <c r="H252" s="9" t="str">
        <f t="shared" si="49"/>
        <v>시설비및부대비</v>
      </c>
      <c r="I252" s="8" t="str">
        <f t="shared" si="49"/>
        <v>시설비</v>
      </c>
      <c r="J252" s="13" t="s">
        <v>250</v>
      </c>
      <c r="K252" s="91" t="s">
        <v>1050</v>
      </c>
      <c r="L252" s="109" t="s">
        <v>1077</v>
      </c>
      <c r="M252" s="8" t="str">
        <f>VLOOKUP(--L252,' (참고) 예산별 범례'!$A:$C,3,FALSE)</f>
        <v>교부세 및 기타</v>
      </c>
      <c r="N252" s="8" t="s">
        <v>1072</v>
      </c>
      <c r="O252" s="106" t="s">
        <v>1084</v>
      </c>
      <c r="P252" s="9"/>
      <c r="Q252" s="8" t="s">
        <v>344</v>
      </c>
      <c r="R252" s="9"/>
      <c r="S252" s="8" t="s">
        <v>428</v>
      </c>
      <c r="T252" s="6">
        <v>65000000</v>
      </c>
      <c r="U252" s="6"/>
      <c r="V252" s="6">
        <f t="shared" si="42"/>
        <v>65000000</v>
      </c>
      <c r="W252" s="37">
        <v>62787930</v>
      </c>
      <c r="X252" s="100">
        <f t="shared" si="43"/>
        <v>0.96596815384615387</v>
      </c>
      <c r="Y252" s="1"/>
    </row>
    <row r="253" spans="2:25" ht="99.95" customHeight="1">
      <c r="B253" s="8">
        <f t="shared" si="40"/>
        <v>57</v>
      </c>
      <c r="C253" s="8" t="str">
        <f t="shared" si="48"/>
        <v>공원수련관관리처(공원)</v>
      </c>
      <c r="D253" s="8" t="str">
        <f t="shared" si="48"/>
        <v>공원시설 대행사업(자본)</v>
      </c>
      <c r="E253" s="8" t="str">
        <f t="shared" si="48"/>
        <v>수요자 중심의 공원환경 조성(자본)</v>
      </c>
      <c r="F253" s="9" t="str">
        <f t="shared" si="48"/>
        <v>공원통합 시설 개선(건물)</v>
      </c>
      <c r="G253" s="9" t="str">
        <f t="shared" si="48"/>
        <v>401-01</v>
      </c>
      <c r="H253" s="9" t="str">
        <f t="shared" si="48"/>
        <v>시설비및부대비</v>
      </c>
      <c r="I253" s="8" t="str">
        <f t="shared" si="48"/>
        <v>시설비</v>
      </c>
      <c r="J253" s="13" t="s">
        <v>251</v>
      </c>
      <c r="K253" s="8" t="s">
        <v>1049</v>
      </c>
      <c r="L253" s="109" t="s">
        <v>1078</v>
      </c>
      <c r="M253" s="8" t="str">
        <f>VLOOKUP(--L253,' (참고) 예산별 범례'!$A:$C,3,FALSE)</f>
        <v>시설물 재난·사고</v>
      </c>
      <c r="N253" s="8" t="s">
        <v>344</v>
      </c>
      <c r="O253" s="106" t="s">
        <v>1084</v>
      </c>
      <c r="P253" s="9"/>
      <c r="Q253" s="8" t="s">
        <v>344</v>
      </c>
      <c r="R253" s="9"/>
      <c r="S253" s="8" t="s">
        <v>428</v>
      </c>
      <c r="T253" s="6">
        <v>16000000</v>
      </c>
      <c r="U253" s="6"/>
      <c r="V253" s="6">
        <f t="shared" si="42"/>
        <v>16000000</v>
      </c>
      <c r="W253" s="37">
        <v>14983420</v>
      </c>
      <c r="X253" s="100">
        <f t="shared" si="43"/>
        <v>0.93646375000000004</v>
      </c>
      <c r="Y253" s="1"/>
    </row>
    <row r="254" spans="2:25" ht="99.95" customHeight="1">
      <c r="B254" s="8">
        <f t="shared" si="40"/>
        <v>58</v>
      </c>
      <c r="C254" s="8" t="str">
        <f t="shared" si="48"/>
        <v>공원수련관관리처(공원)</v>
      </c>
      <c r="D254" s="8" t="str">
        <f t="shared" si="48"/>
        <v>공원시설 대행사업(자본)</v>
      </c>
      <c r="E254" s="8" t="str">
        <f t="shared" si="48"/>
        <v>수요자 중심의 공원환경 조성(자본)</v>
      </c>
      <c r="F254" s="8" t="str">
        <f t="shared" si="48"/>
        <v>공원통합 시설 개선(건물)</v>
      </c>
      <c r="G254" s="8" t="str">
        <f t="shared" si="48"/>
        <v>401-01</v>
      </c>
      <c r="H254" s="8" t="str">
        <f t="shared" si="48"/>
        <v>시설비및부대비</v>
      </c>
      <c r="I254" s="8" t="str">
        <f t="shared" si="48"/>
        <v>시설비</v>
      </c>
      <c r="J254" s="13" t="s">
        <v>252</v>
      </c>
      <c r="K254" s="8" t="s">
        <v>1049</v>
      </c>
      <c r="L254" s="109" t="s">
        <v>1078</v>
      </c>
      <c r="M254" s="8" t="str">
        <f>VLOOKUP(--L254,' (참고) 예산별 범례'!$A:$C,3,FALSE)</f>
        <v>시설물 재난·사고</v>
      </c>
      <c r="N254" s="8" t="s">
        <v>344</v>
      </c>
      <c r="O254" s="106" t="s">
        <v>1084</v>
      </c>
      <c r="P254" s="9"/>
      <c r="Q254" s="8" t="s">
        <v>344</v>
      </c>
      <c r="R254" s="9"/>
      <c r="S254" s="8" t="s">
        <v>428</v>
      </c>
      <c r="T254" s="6">
        <v>4500000</v>
      </c>
      <c r="U254" s="6"/>
      <c r="V254" s="6">
        <f t="shared" si="42"/>
        <v>4500000</v>
      </c>
      <c r="W254" s="37">
        <v>4336500</v>
      </c>
      <c r="X254" s="100">
        <f t="shared" si="43"/>
        <v>0.96366666666666667</v>
      </c>
      <c r="Y254" s="1"/>
    </row>
    <row r="255" spans="2:25" ht="99.95" customHeight="1">
      <c r="B255" s="8">
        <f t="shared" si="40"/>
        <v>59</v>
      </c>
      <c r="C255" s="8" t="str">
        <f t="shared" si="48"/>
        <v>공원수련관관리처(공원)</v>
      </c>
      <c r="D255" s="8" t="str">
        <f t="shared" si="48"/>
        <v>공원시설 대행사업(자본)</v>
      </c>
      <c r="E255" s="8" t="str">
        <f t="shared" si="48"/>
        <v>수요자 중심의 공원환경 조성(자본)</v>
      </c>
      <c r="F255" s="8" t="str">
        <f t="shared" si="48"/>
        <v>공원통합 시설 개선(건물)</v>
      </c>
      <c r="G255" s="8" t="str">
        <f t="shared" si="48"/>
        <v>401-01</v>
      </c>
      <c r="H255" s="8" t="str">
        <f t="shared" si="48"/>
        <v>시설비및부대비</v>
      </c>
      <c r="I255" s="8" t="str">
        <f t="shared" si="48"/>
        <v>시설비</v>
      </c>
      <c r="J255" s="13" t="s">
        <v>253</v>
      </c>
      <c r="K255" s="8" t="s">
        <v>1049</v>
      </c>
      <c r="L255" s="109" t="s">
        <v>1080</v>
      </c>
      <c r="M255" s="8" t="str">
        <f>VLOOKUP(--L255,' (참고) 예산별 범례'!$A:$C,3,FALSE)</f>
        <v>전기·가스 사고</v>
      </c>
      <c r="N255" s="8" t="s">
        <v>344</v>
      </c>
      <c r="O255" s="106" t="s">
        <v>1084</v>
      </c>
      <c r="P255" s="9"/>
      <c r="Q255" s="8" t="s">
        <v>344</v>
      </c>
      <c r="R255" s="9"/>
      <c r="S255" s="8" t="s">
        <v>428</v>
      </c>
      <c r="T255" s="6">
        <v>110000000</v>
      </c>
      <c r="U255" s="6">
        <v>-25000000</v>
      </c>
      <c r="V255" s="6">
        <f t="shared" si="42"/>
        <v>85000000</v>
      </c>
      <c r="W255" s="37">
        <v>84405050</v>
      </c>
      <c r="X255" s="100">
        <f t="shared" si="43"/>
        <v>0.99300058823529413</v>
      </c>
      <c r="Y255" s="1"/>
    </row>
    <row r="256" spans="2:25" ht="99.95" customHeight="1">
      <c r="B256" s="8">
        <f t="shared" ref="B256:B261" si="50">ROW()-196</f>
        <v>60</v>
      </c>
      <c r="C256" s="8" t="str">
        <f>C255</f>
        <v>공원수련관관리처(공원)</v>
      </c>
      <c r="D256" s="8" t="str">
        <f>D255</f>
        <v>공원시설 대행사업(자본)</v>
      </c>
      <c r="E256" s="8" t="str">
        <f>E255</f>
        <v>수요자 중심의 공원환경 조성(자본)</v>
      </c>
      <c r="F256" s="9" t="s">
        <v>254</v>
      </c>
      <c r="G256" s="9" t="s">
        <v>395</v>
      </c>
      <c r="H256" s="9" t="s">
        <v>396</v>
      </c>
      <c r="I256" s="8" t="s">
        <v>397</v>
      </c>
      <c r="J256" s="13" t="s">
        <v>255</v>
      </c>
      <c r="K256" s="91" t="s">
        <v>1050</v>
      </c>
      <c r="L256" s="109" t="s">
        <v>1076</v>
      </c>
      <c r="M256" s="8" t="str">
        <f>VLOOKUP(--L256,' (참고) 예산별 범례'!$A:$C,3,FALSE)</f>
        <v>안전문화 및 교육·훈련·홍보</v>
      </c>
      <c r="N256" s="8" t="s">
        <v>1072</v>
      </c>
      <c r="O256" s="106" t="s">
        <v>1091</v>
      </c>
      <c r="P256" s="8" t="s">
        <v>344</v>
      </c>
      <c r="Q256" s="9"/>
      <c r="R256" s="9"/>
      <c r="S256" s="8" t="s">
        <v>428</v>
      </c>
      <c r="T256" s="6">
        <v>700000</v>
      </c>
      <c r="U256" s="6"/>
      <c r="V256" s="6">
        <f t="shared" ref="V256:V319" si="51">T256+U256</f>
        <v>700000</v>
      </c>
      <c r="W256" s="37">
        <v>678000</v>
      </c>
      <c r="X256" s="100">
        <f t="shared" si="43"/>
        <v>0.96857142857142853</v>
      </c>
      <c r="Y256" s="1"/>
    </row>
    <row r="257" spans="2:32" ht="99.95" customHeight="1">
      <c r="B257" s="8">
        <f t="shared" si="50"/>
        <v>61</v>
      </c>
      <c r="C257" s="8" t="str">
        <f t="shared" ref="C257:I257" si="52">C256</f>
        <v>공원수련관관리처(공원)</v>
      </c>
      <c r="D257" s="8" t="str">
        <f t="shared" si="52"/>
        <v>공원시설 대행사업(자본)</v>
      </c>
      <c r="E257" s="8" t="str">
        <f t="shared" si="52"/>
        <v>수요자 중심의 공원환경 조성(자본)</v>
      </c>
      <c r="F257" s="9" t="str">
        <f t="shared" si="52"/>
        <v>관문실내체육관 자산 취득(공기구비품)</v>
      </c>
      <c r="G257" s="9" t="str">
        <f t="shared" si="52"/>
        <v>405-01</v>
      </c>
      <c r="H257" s="9" t="str">
        <f t="shared" si="52"/>
        <v>자산취득비</v>
      </c>
      <c r="I257" s="8" t="str">
        <f t="shared" si="52"/>
        <v>자산및물품취득비</v>
      </c>
      <c r="J257" s="13" t="s">
        <v>256</v>
      </c>
      <c r="K257" s="91" t="s">
        <v>1050</v>
      </c>
      <c r="L257" s="109" t="s">
        <v>1076</v>
      </c>
      <c r="M257" s="8" t="str">
        <f>VLOOKUP(--L257,' (참고) 예산별 범례'!$A:$C,3,FALSE)</f>
        <v>안전문화 및 교육·훈련·홍보</v>
      </c>
      <c r="N257" s="8" t="s">
        <v>1072</v>
      </c>
      <c r="O257" s="106" t="s">
        <v>1091</v>
      </c>
      <c r="P257" s="8" t="s">
        <v>344</v>
      </c>
      <c r="Q257" s="9"/>
      <c r="R257" s="9"/>
      <c r="S257" s="8" t="s">
        <v>428</v>
      </c>
      <c r="T257" s="6">
        <v>320000</v>
      </c>
      <c r="U257" s="6"/>
      <c r="V257" s="6">
        <f t="shared" si="51"/>
        <v>320000</v>
      </c>
      <c r="W257" s="37">
        <v>275000</v>
      </c>
      <c r="X257" s="100">
        <f t="shared" si="43"/>
        <v>0.859375</v>
      </c>
      <c r="Y257" s="1"/>
    </row>
    <row r="258" spans="2:32" ht="99.95" customHeight="1">
      <c r="B258" s="8">
        <f t="shared" si="50"/>
        <v>62</v>
      </c>
      <c r="C258" s="8" t="str">
        <f>C257</f>
        <v>공원수련관관리처(공원)</v>
      </c>
      <c r="D258" s="8" t="str">
        <f>D257</f>
        <v>공원시설 대행사업(자본)</v>
      </c>
      <c r="E258" s="8" t="str">
        <f>E257</f>
        <v>수요자 중심의 공원환경 조성(자본)</v>
      </c>
      <c r="F258" s="9" t="s">
        <v>257</v>
      </c>
      <c r="G258" s="9" t="s">
        <v>395</v>
      </c>
      <c r="H258" s="9" t="s">
        <v>396</v>
      </c>
      <c r="I258" s="8" t="s">
        <v>397</v>
      </c>
      <c r="J258" s="13" t="s">
        <v>258</v>
      </c>
      <c r="K258" s="8" t="s">
        <v>1049</v>
      </c>
      <c r="L258" s="109" t="s">
        <v>1080</v>
      </c>
      <c r="M258" s="8" t="str">
        <f>VLOOKUP(--L258,' (참고) 예산별 범례'!$A:$C,3,FALSE)</f>
        <v>전기·가스 사고</v>
      </c>
      <c r="N258" s="8" t="s">
        <v>1072</v>
      </c>
      <c r="O258" s="106" t="s">
        <v>1084</v>
      </c>
      <c r="P258" s="8"/>
      <c r="Q258" s="8" t="s">
        <v>344</v>
      </c>
      <c r="R258" s="9"/>
      <c r="S258" s="8" t="s">
        <v>442</v>
      </c>
      <c r="T258" s="6">
        <v>1500000</v>
      </c>
      <c r="U258" s="6"/>
      <c r="V258" s="6">
        <f t="shared" si="51"/>
        <v>1500000</v>
      </c>
      <c r="W258" s="37">
        <v>1227600</v>
      </c>
      <c r="X258" s="100">
        <f t="shared" si="43"/>
        <v>0.81840000000000002</v>
      </c>
      <c r="Y258" s="1"/>
      <c r="AD258" s="65" t="s">
        <v>1110</v>
      </c>
    </row>
    <row r="259" spans="2:32" ht="99.95" customHeight="1">
      <c r="B259" s="8">
        <f t="shared" si="50"/>
        <v>63</v>
      </c>
      <c r="C259" s="8" t="str">
        <f t="shared" ref="C259:I259" si="53">C258</f>
        <v>공원수련관관리처(공원)</v>
      </c>
      <c r="D259" s="8" t="str">
        <f t="shared" si="53"/>
        <v>공원시설 대행사업(자본)</v>
      </c>
      <c r="E259" s="8" t="str">
        <f t="shared" si="53"/>
        <v>수요자 중심의 공원환경 조성(자본)</v>
      </c>
      <c r="F259" s="9" t="str">
        <f t="shared" si="53"/>
        <v>관문체육공원 자산 취득(공기구비품)</v>
      </c>
      <c r="G259" s="9" t="str">
        <f t="shared" si="53"/>
        <v>405-01</v>
      </c>
      <c r="H259" s="9" t="str">
        <f t="shared" si="53"/>
        <v>자산취득비</v>
      </c>
      <c r="I259" s="8" t="str">
        <f t="shared" si="53"/>
        <v>자산및물품취득비</v>
      </c>
      <c r="J259" s="13" t="s">
        <v>259</v>
      </c>
      <c r="K259" s="8" t="s">
        <v>1049</v>
      </c>
      <c r="L259" s="109" t="s">
        <v>1080</v>
      </c>
      <c r="M259" s="8" t="str">
        <f>VLOOKUP(--L259,' (참고) 예산별 범례'!$A:$C,3,FALSE)</f>
        <v>전기·가스 사고</v>
      </c>
      <c r="N259" s="8" t="s">
        <v>1072</v>
      </c>
      <c r="O259" s="106" t="s">
        <v>1084</v>
      </c>
      <c r="P259" s="9"/>
      <c r="Q259" s="8" t="s">
        <v>344</v>
      </c>
      <c r="R259" s="9"/>
      <c r="S259" s="8" t="s">
        <v>442</v>
      </c>
      <c r="T259" s="6">
        <v>1000000</v>
      </c>
      <c r="U259" s="6"/>
      <c r="V259" s="6">
        <f t="shared" si="51"/>
        <v>1000000</v>
      </c>
      <c r="W259" s="37">
        <v>667570</v>
      </c>
      <c r="X259" s="100">
        <f t="shared" si="43"/>
        <v>0.66757</v>
      </c>
      <c r="Y259" s="1"/>
    </row>
    <row r="260" spans="2:32" ht="99.95" customHeight="1">
      <c r="B260" s="8">
        <f t="shared" si="50"/>
        <v>64</v>
      </c>
      <c r="C260" s="8" t="str">
        <f>C259</f>
        <v>공원수련관관리처(공원)</v>
      </c>
      <c r="D260" s="8" t="str">
        <f>D259</f>
        <v>공원시설 대행사업(자본)</v>
      </c>
      <c r="E260" s="8" t="str">
        <f>E259</f>
        <v>수요자 중심의 공원환경 조성(자본)</v>
      </c>
      <c r="F260" s="9" t="s">
        <v>260</v>
      </c>
      <c r="G260" s="9" t="s">
        <v>395</v>
      </c>
      <c r="H260" s="9" t="s">
        <v>396</v>
      </c>
      <c r="I260" s="8" t="s">
        <v>397</v>
      </c>
      <c r="J260" s="13" t="s">
        <v>261</v>
      </c>
      <c r="K260" s="91" t="s">
        <v>1050</v>
      </c>
      <c r="L260" s="109" t="s">
        <v>1075</v>
      </c>
      <c r="M260" s="8" t="str">
        <f>VLOOKUP(--L260,' (참고) 예산별 범례'!$A:$C,3,FALSE)</f>
        <v>구조, 구급 및 응급의료</v>
      </c>
      <c r="N260" s="8" t="s">
        <v>1072</v>
      </c>
      <c r="O260" s="106" t="s">
        <v>1090</v>
      </c>
      <c r="P260" s="8" t="s">
        <v>344</v>
      </c>
      <c r="Q260" s="9"/>
      <c r="R260" s="9"/>
      <c r="S260" s="8" t="s">
        <v>428</v>
      </c>
      <c r="T260" s="6">
        <v>2200000</v>
      </c>
      <c r="U260" s="6"/>
      <c r="V260" s="6">
        <f t="shared" si="51"/>
        <v>2200000</v>
      </c>
      <c r="W260" s="37">
        <v>2044790</v>
      </c>
      <c r="X260" s="100">
        <f t="shared" si="43"/>
        <v>0.92945</v>
      </c>
      <c r="Y260" s="1"/>
    </row>
    <row r="261" spans="2:32" ht="99.95" customHeight="1">
      <c r="B261" s="8">
        <f t="shared" si="50"/>
        <v>65</v>
      </c>
      <c r="C261" s="8" t="e">
        <f>#REF!</f>
        <v>#REF!</v>
      </c>
      <c r="D261" s="8" t="s">
        <v>1097</v>
      </c>
      <c r="E261" s="8" t="s">
        <v>240</v>
      </c>
      <c r="F261" s="9" t="s">
        <v>740</v>
      </c>
      <c r="G261" s="9" t="s">
        <v>416</v>
      </c>
      <c r="H261" s="9" t="s">
        <v>417</v>
      </c>
      <c r="I261" s="8" t="s">
        <v>418</v>
      </c>
      <c r="J261" s="13" t="s">
        <v>1100</v>
      </c>
      <c r="K261" s="8" t="s">
        <v>1049</v>
      </c>
      <c r="L261" s="109" t="s">
        <v>1078</v>
      </c>
      <c r="M261" s="8" t="str">
        <f>VLOOKUP(--L261,' (참고) 예산별 범례'!$A:$C,3,FALSE)</f>
        <v>시설물 재난·사고</v>
      </c>
      <c r="N261" s="8" t="s">
        <v>344</v>
      </c>
      <c r="O261" s="106" t="s">
        <v>1084</v>
      </c>
      <c r="P261" s="8"/>
      <c r="Q261" s="8" t="s">
        <v>344</v>
      </c>
      <c r="R261" s="8"/>
      <c r="S261" s="8" t="s">
        <v>428</v>
      </c>
      <c r="T261" s="6">
        <v>0</v>
      </c>
      <c r="U261" s="6">
        <v>249000000</v>
      </c>
      <c r="V261" s="6">
        <f t="shared" si="51"/>
        <v>249000000</v>
      </c>
      <c r="W261" s="37">
        <v>214425630</v>
      </c>
      <c r="X261" s="100">
        <f t="shared" si="43"/>
        <v>0.86114710843373499</v>
      </c>
      <c r="Y261" s="1"/>
      <c r="Z261" s="4" t="s">
        <v>1104</v>
      </c>
    </row>
    <row r="262" spans="2:32" ht="99.95" customHeight="1">
      <c r="B262" s="8">
        <f>ROW()-269</f>
        <v>-7</v>
      </c>
      <c r="C262" s="8" t="s">
        <v>352</v>
      </c>
      <c r="D262" s="9" t="s">
        <v>262</v>
      </c>
      <c r="E262" s="9" t="s">
        <v>263</v>
      </c>
      <c r="F262" s="9" t="s">
        <v>264</v>
      </c>
      <c r="G262" s="9" t="s">
        <v>374</v>
      </c>
      <c r="H262" s="9" t="s">
        <v>375</v>
      </c>
      <c r="I262" s="8" t="s">
        <v>376</v>
      </c>
      <c r="J262" s="13" t="s">
        <v>265</v>
      </c>
      <c r="K262" s="91" t="s">
        <v>1050</v>
      </c>
      <c r="L262" s="109" t="s">
        <v>1075</v>
      </c>
      <c r="M262" s="8" t="str">
        <f>VLOOKUP(--L262,' (참고) 예산별 범례'!$A:$C,3,FALSE)</f>
        <v>구조, 구급 및 응급의료</v>
      </c>
      <c r="N262" s="8" t="s">
        <v>1072</v>
      </c>
      <c r="O262" s="106" t="s">
        <v>1090</v>
      </c>
      <c r="P262" s="8" t="s">
        <v>344</v>
      </c>
      <c r="Q262" s="9"/>
      <c r="R262" s="9"/>
      <c r="S262" s="8" t="s">
        <v>428</v>
      </c>
      <c r="T262" s="6">
        <v>1200000</v>
      </c>
      <c r="U262" s="6"/>
      <c r="V262" s="6">
        <f t="shared" si="51"/>
        <v>1200000</v>
      </c>
      <c r="W262" s="37">
        <v>1118300</v>
      </c>
      <c r="X262" s="100">
        <f t="shared" ref="X262:X325" si="54">W262/V262</f>
        <v>0.93191666666666662</v>
      </c>
      <c r="Y262" s="1"/>
    </row>
    <row r="263" spans="2:32" ht="99.95" customHeight="1">
      <c r="B263" s="8">
        <f t="shared" ref="B263:B313" si="55">ROW()-269</f>
        <v>-6</v>
      </c>
      <c r="C263" s="8" t="str">
        <f t="shared" ref="C263:I278" si="56">C262</f>
        <v>공원수련관관리처(수련관)</v>
      </c>
      <c r="D263" s="9" t="str">
        <f>D262</f>
        <v>청소년수련관 대행사업</v>
      </c>
      <c r="E263" s="9" t="str">
        <f>E262</f>
        <v>쾌적하고 안전한 청소년수련관 운영</v>
      </c>
      <c r="F263" s="9" t="str">
        <f>F262</f>
        <v>청소년수련관 체육시설 운영</v>
      </c>
      <c r="G263" s="9" t="str">
        <f>G262</f>
        <v>201-01</v>
      </c>
      <c r="H263" s="9" t="str">
        <f t="shared" ref="H263:H270" si="57">H262</f>
        <v>일반운영비</v>
      </c>
      <c r="I263" s="8" t="str">
        <f>I262</f>
        <v>사무관리비</v>
      </c>
      <c r="J263" s="13" t="s">
        <v>266</v>
      </c>
      <c r="K263" s="91" t="s">
        <v>1050</v>
      </c>
      <c r="L263" s="109" t="s">
        <v>1077</v>
      </c>
      <c r="M263" s="8" t="str">
        <f>VLOOKUP(--L263,' (참고) 예산별 범례'!$A:$C,3,FALSE)</f>
        <v>교부세 및 기타</v>
      </c>
      <c r="N263" s="8" t="s">
        <v>1072</v>
      </c>
      <c r="O263" s="106" t="s">
        <v>1084</v>
      </c>
      <c r="P263" s="9"/>
      <c r="Q263" s="8" t="s">
        <v>344</v>
      </c>
      <c r="R263" s="9"/>
      <c r="S263" s="8" t="s">
        <v>442</v>
      </c>
      <c r="T263" s="6">
        <v>4800000</v>
      </c>
      <c r="U263" s="6"/>
      <c r="V263" s="6">
        <f t="shared" si="51"/>
        <v>4800000</v>
      </c>
      <c r="W263" s="37">
        <v>4964120</v>
      </c>
      <c r="X263" s="100">
        <f t="shared" si="54"/>
        <v>1.0341916666666666</v>
      </c>
      <c r="Y263" s="1"/>
    </row>
    <row r="264" spans="2:32" ht="99.95" customHeight="1">
      <c r="B264" s="8">
        <f t="shared" si="55"/>
        <v>-5</v>
      </c>
      <c r="C264" s="8" t="str">
        <f t="shared" si="56"/>
        <v>공원수련관관리처(수련관)</v>
      </c>
      <c r="D264" s="8" t="str">
        <f t="shared" si="56"/>
        <v>청소년수련관 대행사업</v>
      </c>
      <c r="E264" s="8" t="str">
        <f t="shared" si="56"/>
        <v>쾌적하고 안전한 청소년수련관 운영</v>
      </c>
      <c r="F264" s="8" t="str">
        <f t="shared" si="56"/>
        <v>청소년수련관 체육시설 운영</v>
      </c>
      <c r="G264" s="8" t="s">
        <v>377</v>
      </c>
      <c r="H264" s="8" t="str">
        <f t="shared" si="57"/>
        <v>일반운영비</v>
      </c>
      <c r="I264" s="8" t="s">
        <v>378</v>
      </c>
      <c r="J264" s="13" t="s">
        <v>267</v>
      </c>
      <c r="K264" s="91" t="s">
        <v>1050</v>
      </c>
      <c r="L264" s="109" t="s">
        <v>1077</v>
      </c>
      <c r="M264" s="8" t="str">
        <f>VLOOKUP(--L264,' (참고) 예산별 범례'!$A:$C,3,FALSE)</f>
        <v>교부세 및 기타</v>
      </c>
      <c r="N264" s="8" t="s">
        <v>1072</v>
      </c>
      <c r="O264" s="106" t="s">
        <v>1084</v>
      </c>
      <c r="P264" s="9"/>
      <c r="Q264" s="9"/>
      <c r="R264" s="8" t="s">
        <v>344</v>
      </c>
      <c r="S264" s="8" t="s">
        <v>442</v>
      </c>
      <c r="T264" s="6">
        <v>56400000</v>
      </c>
      <c r="U264" s="6"/>
      <c r="V264" s="6">
        <f t="shared" si="51"/>
        <v>56400000</v>
      </c>
      <c r="W264" s="37">
        <v>34389500</v>
      </c>
      <c r="X264" s="100">
        <f t="shared" si="54"/>
        <v>0.60974290780141849</v>
      </c>
      <c r="Y264" s="1"/>
    </row>
    <row r="265" spans="2:32" ht="99.95" customHeight="1">
      <c r="B265" s="8">
        <f t="shared" si="55"/>
        <v>-4</v>
      </c>
      <c r="C265" s="8" t="str">
        <f t="shared" si="56"/>
        <v>공원수련관관리처(수련관)</v>
      </c>
      <c r="D265" s="8" t="str">
        <f t="shared" si="56"/>
        <v>청소년수련관 대행사업</v>
      </c>
      <c r="E265" s="8" t="str">
        <f t="shared" si="56"/>
        <v>쾌적하고 안전한 청소년수련관 운영</v>
      </c>
      <c r="F265" s="8" t="str">
        <f t="shared" si="56"/>
        <v>청소년수련관 체육시설 운영</v>
      </c>
      <c r="G265" s="8" t="s">
        <v>379</v>
      </c>
      <c r="H265" s="8" t="str">
        <f t="shared" si="57"/>
        <v>일반운영비</v>
      </c>
      <c r="I265" s="8" t="s">
        <v>386</v>
      </c>
      <c r="J265" s="13" t="s">
        <v>268</v>
      </c>
      <c r="K265" s="8" t="s">
        <v>1050</v>
      </c>
      <c r="L265" s="108">
        <v>36</v>
      </c>
      <c r="M265" s="8" t="str">
        <f>VLOOKUP(L265,' (참고) 예산별 범례'!$A:$C,3,0)</f>
        <v>안전문화 및 교육·훈련·홍보</v>
      </c>
      <c r="N265" s="8" t="s">
        <v>1072</v>
      </c>
      <c r="O265" s="8">
        <v>5</v>
      </c>
      <c r="P265" s="8" t="s">
        <v>344</v>
      </c>
      <c r="Q265" s="9"/>
      <c r="R265" s="9"/>
      <c r="S265" s="8" t="s">
        <v>427</v>
      </c>
      <c r="T265" s="6">
        <v>800000</v>
      </c>
      <c r="U265" s="6"/>
      <c r="V265" s="6">
        <f t="shared" si="51"/>
        <v>800000</v>
      </c>
      <c r="W265" s="37">
        <v>720000</v>
      </c>
      <c r="X265" s="100">
        <f t="shared" si="54"/>
        <v>0.9</v>
      </c>
      <c r="Y265" s="1"/>
      <c r="AB265" s="65" t="s">
        <v>1112</v>
      </c>
    </row>
    <row r="266" spans="2:32" ht="99.95" customHeight="1">
      <c r="B266" s="8">
        <f t="shared" si="55"/>
        <v>-3</v>
      </c>
      <c r="C266" s="8" t="str">
        <f t="shared" si="56"/>
        <v>공원수련관관리처(수련관)</v>
      </c>
      <c r="D266" s="8" t="str">
        <f t="shared" si="56"/>
        <v>청소년수련관 대행사업</v>
      </c>
      <c r="E266" s="8" t="str">
        <f t="shared" si="56"/>
        <v>쾌적하고 안전한 청소년수련관 운영</v>
      </c>
      <c r="F266" s="8" t="str">
        <f t="shared" si="56"/>
        <v>청소년수련관 체육시설 운영</v>
      </c>
      <c r="G266" s="8" t="s">
        <v>380</v>
      </c>
      <c r="H266" s="8" t="str">
        <f t="shared" si="57"/>
        <v>일반운영비</v>
      </c>
      <c r="I266" s="8" t="s">
        <v>399</v>
      </c>
      <c r="J266" s="13" t="s">
        <v>269</v>
      </c>
      <c r="K266" s="91" t="s">
        <v>1050</v>
      </c>
      <c r="L266" s="109" t="s">
        <v>1077</v>
      </c>
      <c r="M266" s="8" t="str">
        <f>VLOOKUP(--L266,' (참고) 예산별 범례'!$A:$C,3,FALSE)</f>
        <v>교부세 및 기타</v>
      </c>
      <c r="N266" s="8" t="s">
        <v>1072</v>
      </c>
      <c r="O266" s="106" t="s">
        <v>1074</v>
      </c>
      <c r="P266" s="9"/>
      <c r="Q266" s="9"/>
      <c r="R266" s="8" t="s">
        <v>344</v>
      </c>
      <c r="S266" s="8" t="s">
        <v>428</v>
      </c>
      <c r="T266" s="6">
        <v>6000000</v>
      </c>
      <c r="U266" s="6"/>
      <c r="V266" s="6">
        <f t="shared" si="51"/>
        <v>6000000</v>
      </c>
      <c r="W266" s="37">
        <v>0</v>
      </c>
      <c r="X266" s="100">
        <f t="shared" si="54"/>
        <v>0</v>
      </c>
      <c r="Y266" s="1"/>
    </row>
    <row r="267" spans="2:32" ht="99.95" customHeight="1">
      <c r="B267" s="8">
        <f t="shared" si="55"/>
        <v>-2</v>
      </c>
      <c r="C267" s="8" t="str">
        <f t="shared" si="56"/>
        <v>공원수련관관리처(수련관)</v>
      </c>
      <c r="D267" s="8" t="str">
        <f t="shared" si="56"/>
        <v>청소년수련관 대행사업</v>
      </c>
      <c r="E267" s="8" t="str">
        <f t="shared" si="56"/>
        <v>쾌적하고 안전한 청소년수련관 운영</v>
      </c>
      <c r="F267" s="8" t="str">
        <f t="shared" si="56"/>
        <v>청소년수련관 체육시설 운영</v>
      </c>
      <c r="G267" s="8" t="s">
        <v>401</v>
      </c>
      <c r="H267" s="8" t="str">
        <f t="shared" si="57"/>
        <v>일반운영비</v>
      </c>
      <c r="I267" s="8" t="s">
        <v>402</v>
      </c>
      <c r="J267" s="13" t="s">
        <v>270</v>
      </c>
      <c r="K267" s="8" t="s">
        <v>1050</v>
      </c>
      <c r="L267" s="108">
        <v>38</v>
      </c>
      <c r="M267" s="8" t="str">
        <f>VLOOKUP(L267,' (참고) 예산별 범례'!$A:$C,3,0)</f>
        <v>재난 구호 및 복구</v>
      </c>
      <c r="N267" s="8" t="s">
        <v>1072</v>
      </c>
      <c r="O267" s="8">
        <v>9</v>
      </c>
      <c r="P267" s="9"/>
      <c r="Q267" s="9"/>
      <c r="R267" s="8" t="s">
        <v>344</v>
      </c>
      <c r="S267" s="9" t="s">
        <v>426</v>
      </c>
      <c r="T267" s="6">
        <v>5800000</v>
      </c>
      <c r="U267" s="6"/>
      <c r="V267" s="6">
        <f t="shared" si="51"/>
        <v>5800000</v>
      </c>
      <c r="W267" s="37">
        <v>2365800</v>
      </c>
      <c r="X267" s="100">
        <f t="shared" si="54"/>
        <v>0.40789655172413791</v>
      </c>
      <c r="Y267" s="1"/>
      <c r="AF267" s="65" t="s">
        <v>1119</v>
      </c>
    </row>
    <row r="268" spans="2:32" ht="99.95" customHeight="1">
      <c r="B268" s="8">
        <f t="shared" si="55"/>
        <v>-1</v>
      </c>
      <c r="C268" s="8" t="str">
        <f t="shared" si="56"/>
        <v>공원수련관관리처(수련관)</v>
      </c>
      <c r="D268" s="8" t="str">
        <f t="shared" si="56"/>
        <v>청소년수련관 대행사업</v>
      </c>
      <c r="E268" s="8" t="str">
        <f t="shared" si="56"/>
        <v>쾌적하고 안전한 청소년수련관 운영</v>
      </c>
      <c r="F268" s="8" t="str">
        <f t="shared" si="56"/>
        <v>청소년수련관 체육시설 운영</v>
      </c>
      <c r="G268" s="8" t="str">
        <f t="shared" si="56"/>
        <v>201-21</v>
      </c>
      <c r="H268" s="8" t="str">
        <f t="shared" si="57"/>
        <v>일반운영비</v>
      </c>
      <c r="I268" s="8" t="str">
        <f>I267</f>
        <v>공공요금및제세</v>
      </c>
      <c r="J268" s="13" t="s">
        <v>271</v>
      </c>
      <c r="K268" s="8" t="s">
        <v>1050</v>
      </c>
      <c r="L268" s="108">
        <v>43</v>
      </c>
      <c r="M268" s="8" t="str">
        <f>VLOOKUP(L268,' (참고) 예산별 범례'!$A:$C,3,0)</f>
        <v>교부세 및 기타</v>
      </c>
      <c r="N268" s="8" t="s">
        <v>1072</v>
      </c>
      <c r="O268" s="9" t="s">
        <v>1074</v>
      </c>
      <c r="P268" s="9"/>
      <c r="Q268" s="9"/>
      <c r="R268" s="8" t="s">
        <v>344</v>
      </c>
      <c r="S268" s="8" t="s">
        <v>428</v>
      </c>
      <c r="T268" s="6">
        <v>360000</v>
      </c>
      <c r="U268" s="6"/>
      <c r="V268" s="6">
        <f t="shared" si="51"/>
        <v>360000</v>
      </c>
      <c r="W268" s="37">
        <v>179850</v>
      </c>
      <c r="X268" s="100">
        <f t="shared" si="54"/>
        <v>0.49958333333333332</v>
      </c>
      <c r="Y268" s="1"/>
    </row>
    <row r="269" spans="2:32" ht="99.95" customHeight="1">
      <c r="B269" s="8">
        <f t="shared" si="55"/>
        <v>0</v>
      </c>
      <c r="C269" s="8" t="str">
        <f t="shared" si="56"/>
        <v>공원수련관관리처(수련관)</v>
      </c>
      <c r="D269" s="8" t="str">
        <f t="shared" si="56"/>
        <v>청소년수련관 대행사업</v>
      </c>
      <c r="E269" s="8" t="str">
        <f t="shared" si="56"/>
        <v>쾌적하고 안전한 청소년수련관 운영</v>
      </c>
      <c r="F269" s="8" t="str">
        <f t="shared" si="56"/>
        <v>청소년수련관 체육시설 운영</v>
      </c>
      <c r="G269" s="8" t="str">
        <f t="shared" si="56"/>
        <v>201-21</v>
      </c>
      <c r="H269" s="8" t="str">
        <f t="shared" si="57"/>
        <v>일반운영비</v>
      </c>
      <c r="I269" s="8" t="str">
        <f>I268</f>
        <v>공공요금및제세</v>
      </c>
      <c r="J269" s="13" t="s">
        <v>272</v>
      </c>
      <c r="K269" s="8" t="s">
        <v>1050</v>
      </c>
      <c r="L269" s="108">
        <v>38</v>
      </c>
      <c r="M269" s="8" t="str">
        <f>VLOOKUP(L269,' (참고) 예산별 범례'!$A:$C,3,0)</f>
        <v>재난 구호 및 복구</v>
      </c>
      <c r="N269" s="8" t="s">
        <v>1072</v>
      </c>
      <c r="O269" s="8">
        <v>9</v>
      </c>
      <c r="P269" s="8" t="s">
        <v>344</v>
      </c>
      <c r="Q269" s="9"/>
      <c r="R269" s="9"/>
      <c r="S269" s="8" t="s">
        <v>426</v>
      </c>
      <c r="T269" s="6">
        <v>500000</v>
      </c>
      <c r="U269" s="6"/>
      <c r="V269" s="6">
        <f t="shared" si="51"/>
        <v>500000</v>
      </c>
      <c r="W269" s="37">
        <v>0</v>
      </c>
      <c r="X269" s="100">
        <f t="shared" si="54"/>
        <v>0</v>
      </c>
      <c r="Y269" s="1"/>
      <c r="AF269" s="65" t="s">
        <v>1119</v>
      </c>
    </row>
    <row r="270" spans="2:32" ht="99.95" customHeight="1">
      <c r="B270" s="8">
        <f t="shared" si="55"/>
        <v>1</v>
      </c>
      <c r="C270" s="8" t="str">
        <f t="shared" si="56"/>
        <v>공원수련관관리처(수련관)</v>
      </c>
      <c r="D270" s="8" t="str">
        <f>D269</f>
        <v>청소년수련관 대행사업</v>
      </c>
      <c r="E270" s="8" t="str">
        <f>E269</f>
        <v>쾌적하고 안전한 청소년수련관 운영</v>
      </c>
      <c r="F270" s="8" t="str">
        <f>F269</f>
        <v>청소년수련관 체육시설 운영</v>
      </c>
      <c r="G270" s="8" t="s">
        <v>403</v>
      </c>
      <c r="H270" s="8" t="str">
        <f t="shared" si="57"/>
        <v>일반운영비</v>
      </c>
      <c r="I270" s="8" t="s">
        <v>404</v>
      </c>
      <c r="J270" s="13" t="s">
        <v>273</v>
      </c>
      <c r="K270" s="8" t="s">
        <v>1049</v>
      </c>
      <c r="L270" s="108">
        <v>13</v>
      </c>
      <c r="M270" s="8" t="str">
        <f>VLOOKUP(L270,' (참고) 예산별 범례'!$A:$C,3,0)</f>
        <v>도로교통 재난·사고</v>
      </c>
      <c r="N270" s="8" t="s">
        <v>1072</v>
      </c>
      <c r="O270" s="9" t="s">
        <v>1084</v>
      </c>
      <c r="P270" s="9"/>
      <c r="Q270" s="9"/>
      <c r="R270" s="8" t="s">
        <v>344</v>
      </c>
      <c r="S270" s="8" t="s">
        <v>442</v>
      </c>
      <c r="T270" s="6">
        <v>12000000</v>
      </c>
      <c r="U270" s="6"/>
      <c r="V270" s="6">
        <f t="shared" si="51"/>
        <v>12000000</v>
      </c>
      <c r="W270" s="37">
        <v>6070110</v>
      </c>
      <c r="X270" s="100">
        <f t="shared" si="54"/>
        <v>0.50584249999999997</v>
      </c>
      <c r="Y270" s="1"/>
    </row>
    <row r="271" spans="2:32" ht="99.95" customHeight="1">
      <c r="B271" s="8">
        <f t="shared" si="55"/>
        <v>2</v>
      </c>
      <c r="C271" s="8" t="str">
        <f t="shared" si="56"/>
        <v>공원수련관관리처(수련관)</v>
      </c>
      <c r="D271" s="8" t="str">
        <f t="shared" si="56"/>
        <v>청소년수련관 대행사업</v>
      </c>
      <c r="E271" s="8" t="str">
        <f t="shared" si="56"/>
        <v>쾌적하고 안전한 청소년수련관 운영</v>
      </c>
      <c r="F271" s="8" t="str">
        <f t="shared" si="56"/>
        <v>청소년수련관 체육시설 운영</v>
      </c>
      <c r="G271" s="8" t="str">
        <f t="shared" si="56"/>
        <v>201-22</v>
      </c>
      <c r="H271" s="8" t="str">
        <f t="shared" si="56"/>
        <v>일반운영비</v>
      </c>
      <c r="I271" s="8" t="str">
        <f t="shared" si="56"/>
        <v>차량선박비</v>
      </c>
      <c r="J271" s="13" t="s">
        <v>274</v>
      </c>
      <c r="K271" s="8" t="s">
        <v>1049</v>
      </c>
      <c r="L271" s="108">
        <v>13</v>
      </c>
      <c r="M271" s="8" t="str">
        <f>VLOOKUP(L271,' (참고) 예산별 범례'!$A:$C,3,0)</f>
        <v>도로교통 재난·사고</v>
      </c>
      <c r="N271" s="8" t="s">
        <v>1072</v>
      </c>
      <c r="O271" s="9" t="s">
        <v>1092</v>
      </c>
      <c r="P271" s="9"/>
      <c r="Q271" s="9"/>
      <c r="R271" s="8" t="s">
        <v>344</v>
      </c>
      <c r="S271" s="8" t="s">
        <v>427</v>
      </c>
      <c r="T271" s="6">
        <v>300000</v>
      </c>
      <c r="U271" s="6"/>
      <c r="V271" s="6">
        <f t="shared" si="51"/>
        <v>300000</v>
      </c>
      <c r="W271" s="37">
        <v>70000</v>
      </c>
      <c r="X271" s="100">
        <f t="shared" si="54"/>
        <v>0.23333333333333334</v>
      </c>
      <c r="Y271" s="1"/>
    </row>
    <row r="272" spans="2:32" ht="99.95" customHeight="1">
      <c r="B272" s="8">
        <f t="shared" si="55"/>
        <v>3</v>
      </c>
      <c r="C272" s="8" t="str">
        <f t="shared" si="56"/>
        <v>공원수련관관리처(수련관)</v>
      </c>
      <c r="D272" s="8" t="str">
        <f>D271</f>
        <v>청소년수련관 대행사업</v>
      </c>
      <c r="E272" s="8" t="str">
        <f>E271</f>
        <v>쾌적하고 안전한 청소년수련관 운영</v>
      </c>
      <c r="F272" s="8" t="str">
        <f>F271</f>
        <v>청소년수련관 체육시설 운영</v>
      </c>
      <c r="G272" s="8" t="s">
        <v>406</v>
      </c>
      <c r="H272" s="8" t="s">
        <v>407</v>
      </c>
      <c r="I272" s="8" t="s">
        <v>408</v>
      </c>
      <c r="J272" s="13" t="s">
        <v>275</v>
      </c>
      <c r="K272" s="8" t="s">
        <v>1049</v>
      </c>
      <c r="L272" s="108">
        <v>12</v>
      </c>
      <c r="M272" s="8" t="str">
        <f>VLOOKUP(L272,' (참고) 예산별 범례'!$A:$C,3,0)</f>
        <v>시설물 재난·사고</v>
      </c>
      <c r="N272" s="8" t="s">
        <v>1072</v>
      </c>
      <c r="O272" s="9" t="s">
        <v>1084</v>
      </c>
      <c r="P272" s="9"/>
      <c r="Q272" s="9"/>
      <c r="R272" s="8" t="s">
        <v>344</v>
      </c>
      <c r="S272" s="8" t="s">
        <v>442</v>
      </c>
      <c r="T272" s="6">
        <v>5000000</v>
      </c>
      <c r="U272" s="6"/>
      <c r="V272" s="6">
        <f t="shared" si="51"/>
        <v>5000000</v>
      </c>
      <c r="W272" s="37">
        <v>4548900</v>
      </c>
      <c r="X272" s="100">
        <f t="shared" si="54"/>
        <v>0.90978000000000003</v>
      </c>
      <c r="Y272" s="1"/>
    </row>
    <row r="273" spans="2:58" ht="99.95" customHeight="1">
      <c r="B273" s="8">
        <f t="shared" si="55"/>
        <v>4</v>
      </c>
      <c r="C273" s="8" t="str">
        <f t="shared" si="56"/>
        <v>공원수련관관리처(수련관)</v>
      </c>
      <c r="D273" s="8" t="str">
        <f>D272</f>
        <v>청소년수련관 대행사업</v>
      </c>
      <c r="E273" s="8" t="str">
        <f>E272</f>
        <v>쾌적하고 안전한 청소년수련관 운영</v>
      </c>
      <c r="F273" s="9" t="s">
        <v>276</v>
      </c>
      <c r="G273" s="9" t="s">
        <v>374</v>
      </c>
      <c r="H273" s="9" t="s">
        <v>375</v>
      </c>
      <c r="I273" s="8" t="s">
        <v>376</v>
      </c>
      <c r="J273" s="13" t="s">
        <v>277</v>
      </c>
      <c r="K273" s="91" t="s">
        <v>1050</v>
      </c>
      <c r="L273" s="109" t="s">
        <v>1077</v>
      </c>
      <c r="M273" s="8" t="str">
        <f>VLOOKUP(--L273,' (참고) 예산별 범례'!$A:$C,3,FALSE)</f>
        <v>교부세 및 기타</v>
      </c>
      <c r="N273" s="8" t="s">
        <v>1072</v>
      </c>
      <c r="O273" s="106" t="s">
        <v>1090</v>
      </c>
      <c r="P273" s="9"/>
      <c r="Q273" s="9"/>
      <c r="R273" s="8" t="s">
        <v>344</v>
      </c>
      <c r="S273" s="8" t="s">
        <v>428</v>
      </c>
      <c r="T273" s="6">
        <v>900000</v>
      </c>
      <c r="U273" s="6"/>
      <c r="V273" s="6">
        <f t="shared" si="51"/>
        <v>900000</v>
      </c>
      <c r="W273" s="37">
        <v>875730</v>
      </c>
      <c r="X273" s="100">
        <f t="shared" si="54"/>
        <v>0.97303333333333331</v>
      </c>
      <c r="Y273" s="1"/>
      <c r="Z273" s="3"/>
      <c r="AA273" s="89"/>
      <c r="AB273" s="89"/>
      <c r="AC273" s="89"/>
    </row>
    <row r="274" spans="2:58" s="3" customFormat="1" ht="99.95" customHeight="1">
      <c r="B274" s="8">
        <f t="shared" si="55"/>
        <v>5</v>
      </c>
      <c r="C274" s="8" t="str">
        <f t="shared" si="56"/>
        <v>공원수련관관리처(수련관)</v>
      </c>
      <c r="D274" s="8" t="str">
        <f>D273</f>
        <v>청소년수련관 대행사업</v>
      </c>
      <c r="E274" s="8" t="str">
        <f>E273</f>
        <v>쾌적하고 안전한 청소년수련관 운영</v>
      </c>
      <c r="F274" s="9" t="str">
        <f>F273</f>
        <v>청소년수련관 시설 관리</v>
      </c>
      <c r="G274" s="9" t="str">
        <f>G273</f>
        <v>201-01</v>
      </c>
      <c r="H274" s="9" t="str">
        <f t="shared" ref="H274:I287" si="58">H273</f>
        <v>일반운영비</v>
      </c>
      <c r="I274" s="8" t="str">
        <f>I273</f>
        <v>사무관리비</v>
      </c>
      <c r="J274" s="13" t="s">
        <v>278</v>
      </c>
      <c r="K274" s="91" t="s">
        <v>1050</v>
      </c>
      <c r="L274" s="109" t="s">
        <v>1077</v>
      </c>
      <c r="M274" s="8" t="str">
        <f>VLOOKUP(--L274,' (참고) 예산별 범례'!$A:$C,3,FALSE)</f>
        <v>교부세 및 기타</v>
      </c>
      <c r="N274" s="8" t="s">
        <v>1072</v>
      </c>
      <c r="O274" s="106" t="s">
        <v>1074</v>
      </c>
      <c r="P274" s="9"/>
      <c r="Q274" s="8" t="s">
        <v>344</v>
      </c>
      <c r="R274" s="9"/>
      <c r="S274" s="46" t="s">
        <v>427</v>
      </c>
      <c r="T274" s="6">
        <v>342000</v>
      </c>
      <c r="U274" s="6"/>
      <c r="V274" s="6">
        <f t="shared" si="51"/>
        <v>342000</v>
      </c>
      <c r="W274" s="37">
        <v>335000</v>
      </c>
      <c r="X274" s="100">
        <f t="shared" si="54"/>
        <v>0.97953216374269003</v>
      </c>
      <c r="Y274" s="1"/>
      <c r="Z274" s="4"/>
      <c r="AA274" s="65"/>
      <c r="AB274" s="65"/>
      <c r="AC274" s="65"/>
      <c r="AD274" s="89"/>
      <c r="AE274" s="89"/>
      <c r="AF274" s="89"/>
    </row>
    <row r="275" spans="2:58" ht="99.95" customHeight="1">
      <c r="B275" s="8">
        <f t="shared" si="55"/>
        <v>6</v>
      </c>
      <c r="C275" s="8" t="str">
        <f t="shared" si="56"/>
        <v>공원수련관관리처(수련관)</v>
      </c>
      <c r="D275" s="8" t="str">
        <f t="shared" si="56"/>
        <v>청소년수련관 대행사업</v>
      </c>
      <c r="E275" s="8" t="str">
        <f t="shared" si="56"/>
        <v>쾌적하고 안전한 청소년수련관 운영</v>
      </c>
      <c r="F275" s="8" t="str">
        <f t="shared" si="56"/>
        <v>청소년수련관 시설 관리</v>
      </c>
      <c r="G275" s="8" t="s">
        <v>377</v>
      </c>
      <c r="H275" s="8" t="str">
        <f t="shared" si="58"/>
        <v>일반운영비</v>
      </c>
      <c r="I275" s="8" t="s">
        <v>378</v>
      </c>
      <c r="J275" s="13" t="s">
        <v>279</v>
      </c>
      <c r="K275" s="8" t="s">
        <v>1049</v>
      </c>
      <c r="L275" s="108">
        <v>12</v>
      </c>
      <c r="M275" s="8" t="str">
        <f>VLOOKUP(L275,' (참고) 예산별 범례'!$A:$C,3,0)</f>
        <v>시설물 재난·사고</v>
      </c>
      <c r="N275" s="8" t="s">
        <v>1072</v>
      </c>
      <c r="O275" s="9" t="s">
        <v>1092</v>
      </c>
      <c r="P275" s="9"/>
      <c r="Q275" s="8" t="s">
        <v>344</v>
      </c>
      <c r="R275" s="9"/>
      <c r="S275" s="46" t="s">
        <v>427</v>
      </c>
      <c r="T275" s="6">
        <v>59330000</v>
      </c>
      <c r="U275" s="6"/>
      <c r="V275" s="6">
        <f t="shared" si="51"/>
        <v>59330000</v>
      </c>
      <c r="W275" s="37">
        <v>46632460</v>
      </c>
      <c r="X275" s="100">
        <f t="shared" si="54"/>
        <v>0.78598449351087141</v>
      </c>
      <c r="Y275" s="1"/>
    </row>
    <row r="276" spans="2:58" ht="99.95" customHeight="1">
      <c r="B276" s="8">
        <f t="shared" si="55"/>
        <v>7</v>
      </c>
      <c r="C276" s="8" t="str">
        <f t="shared" si="56"/>
        <v>공원수련관관리처(수련관)</v>
      </c>
      <c r="D276" s="8" t="str">
        <f t="shared" si="56"/>
        <v>청소년수련관 대행사업</v>
      </c>
      <c r="E276" s="8" t="str">
        <f t="shared" si="56"/>
        <v>쾌적하고 안전한 청소년수련관 운영</v>
      </c>
      <c r="F276" s="8" t="str">
        <f t="shared" si="56"/>
        <v>청소년수련관 시설 관리</v>
      </c>
      <c r="G276" s="8" t="s">
        <v>379</v>
      </c>
      <c r="H276" s="8" t="str">
        <f t="shared" si="58"/>
        <v>일반운영비</v>
      </c>
      <c r="I276" s="8" t="s">
        <v>386</v>
      </c>
      <c r="J276" s="13" t="s">
        <v>280</v>
      </c>
      <c r="K276" s="8" t="s">
        <v>1050</v>
      </c>
      <c r="L276" s="108">
        <v>36</v>
      </c>
      <c r="M276" s="8" t="str">
        <f>VLOOKUP(L276,' (참고) 예산별 범례'!$A:$C,3,0)</f>
        <v>안전문화 및 교육·훈련·홍보</v>
      </c>
      <c r="N276" s="8" t="s">
        <v>1072</v>
      </c>
      <c r="O276" s="8">
        <v>5</v>
      </c>
      <c r="P276" s="9"/>
      <c r="Q276" s="8" t="s">
        <v>344</v>
      </c>
      <c r="R276" s="9"/>
      <c r="S276" s="46" t="s">
        <v>427</v>
      </c>
      <c r="T276" s="6">
        <v>150000</v>
      </c>
      <c r="U276" s="6"/>
      <c r="V276" s="6">
        <f t="shared" si="51"/>
        <v>150000</v>
      </c>
      <c r="W276" s="37">
        <v>105000</v>
      </c>
      <c r="X276" s="100">
        <f t="shared" si="54"/>
        <v>0.7</v>
      </c>
      <c r="Y276" s="1"/>
      <c r="AB276" s="65" t="s">
        <v>1112</v>
      </c>
    </row>
    <row r="277" spans="2:58" ht="99.95" customHeight="1">
      <c r="B277" s="8">
        <f t="shared" si="55"/>
        <v>8</v>
      </c>
      <c r="C277" s="8" t="str">
        <f t="shared" si="56"/>
        <v>공원수련관관리처(수련관)</v>
      </c>
      <c r="D277" s="8" t="str">
        <f t="shared" si="56"/>
        <v>청소년수련관 대행사업</v>
      </c>
      <c r="E277" s="8" t="str">
        <f t="shared" si="56"/>
        <v>쾌적하고 안전한 청소년수련관 운영</v>
      </c>
      <c r="F277" s="8" t="str">
        <f t="shared" si="56"/>
        <v>청소년수련관 시설 관리</v>
      </c>
      <c r="G277" s="8" t="str">
        <f t="shared" si="56"/>
        <v>201-12</v>
      </c>
      <c r="H277" s="8" t="str">
        <f t="shared" si="58"/>
        <v>일반운영비</v>
      </c>
      <c r="I277" s="8" t="str">
        <f t="shared" si="58"/>
        <v>교육훈련비</v>
      </c>
      <c r="J277" s="13" t="s">
        <v>281</v>
      </c>
      <c r="K277" s="8" t="s">
        <v>1050</v>
      </c>
      <c r="L277" s="108">
        <v>36</v>
      </c>
      <c r="M277" s="8" t="str">
        <f>VLOOKUP(L277,' (참고) 예산별 범례'!$A:$C,3,0)</f>
        <v>안전문화 및 교육·훈련·홍보</v>
      </c>
      <c r="N277" s="8" t="s">
        <v>1072</v>
      </c>
      <c r="O277" s="8">
        <v>5</v>
      </c>
      <c r="P277" s="9"/>
      <c r="Q277" s="8" t="s">
        <v>344</v>
      </c>
      <c r="R277" s="9"/>
      <c r="S277" s="46" t="s">
        <v>427</v>
      </c>
      <c r="T277" s="6">
        <v>120000</v>
      </c>
      <c r="U277" s="6"/>
      <c r="V277" s="6">
        <f t="shared" si="51"/>
        <v>120000</v>
      </c>
      <c r="W277" s="37">
        <v>144000</v>
      </c>
      <c r="X277" s="100">
        <f t="shared" si="54"/>
        <v>1.2</v>
      </c>
      <c r="Y277" s="1"/>
      <c r="AB277" s="65" t="s">
        <v>1112</v>
      </c>
    </row>
    <row r="278" spans="2:58" ht="99.95" customHeight="1">
      <c r="B278" s="8">
        <f t="shared" si="55"/>
        <v>9</v>
      </c>
      <c r="C278" s="8" t="str">
        <f t="shared" si="56"/>
        <v>공원수련관관리처(수련관)</v>
      </c>
      <c r="D278" s="8" t="str">
        <f t="shared" si="56"/>
        <v>청소년수련관 대행사업</v>
      </c>
      <c r="E278" s="8" t="str">
        <f t="shared" si="56"/>
        <v>쾌적하고 안전한 청소년수련관 운영</v>
      </c>
      <c r="F278" s="8" t="str">
        <f t="shared" si="56"/>
        <v>청소년수련관 시설 관리</v>
      </c>
      <c r="G278" s="8" t="str">
        <f t="shared" si="56"/>
        <v>201-12</v>
      </c>
      <c r="H278" s="8" t="str">
        <f t="shared" si="58"/>
        <v>일반운영비</v>
      </c>
      <c r="I278" s="8" t="str">
        <f t="shared" si="58"/>
        <v>교육훈련비</v>
      </c>
      <c r="J278" s="13" t="s">
        <v>282</v>
      </c>
      <c r="K278" s="8" t="s">
        <v>1050</v>
      </c>
      <c r="L278" s="108">
        <v>36</v>
      </c>
      <c r="M278" s="8" t="str">
        <f>VLOOKUP(L278,' (참고) 예산별 범례'!$A:$C,3,0)</f>
        <v>안전문화 및 교육·훈련·홍보</v>
      </c>
      <c r="N278" s="8" t="s">
        <v>1072</v>
      </c>
      <c r="O278" s="8">
        <v>5</v>
      </c>
      <c r="P278" s="9"/>
      <c r="Q278" s="8" t="s">
        <v>344</v>
      </c>
      <c r="R278" s="9"/>
      <c r="S278" s="46" t="s">
        <v>427</v>
      </c>
      <c r="T278" s="6">
        <v>50000</v>
      </c>
      <c r="U278" s="6"/>
      <c r="V278" s="6">
        <f t="shared" si="51"/>
        <v>50000</v>
      </c>
      <c r="W278" s="37">
        <v>36000</v>
      </c>
      <c r="X278" s="100">
        <f t="shared" si="54"/>
        <v>0.72</v>
      </c>
      <c r="Y278" s="1"/>
      <c r="AB278" s="65" t="s">
        <v>1112</v>
      </c>
    </row>
    <row r="279" spans="2:58" ht="99.95" customHeight="1">
      <c r="B279" s="8">
        <f t="shared" si="55"/>
        <v>10</v>
      </c>
      <c r="C279" s="8" t="str">
        <f t="shared" ref="C279:I294" si="59">C278</f>
        <v>공원수련관관리처(수련관)</v>
      </c>
      <c r="D279" s="8" t="str">
        <f t="shared" si="59"/>
        <v>청소년수련관 대행사업</v>
      </c>
      <c r="E279" s="8" t="str">
        <f t="shared" si="59"/>
        <v>쾌적하고 안전한 청소년수련관 운영</v>
      </c>
      <c r="F279" s="8" t="str">
        <f t="shared" si="59"/>
        <v>청소년수련관 시설 관리</v>
      </c>
      <c r="G279" s="8" t="str">
        <f t="shared" si="59"/>
        <v>201-12</v>
      </c>
      <c r="H279" s="8" t="str">
        <f t="shared" si="58"/>
        <v>일반운영비</v>
      </c>
      <c r="I279" s="8" t="str">
        <f t="shared" si="58"/>
        <v>교육훈련비</v>
      </c>
      <c r="J279" s="13" t="s">
        <v>283</v>
      </c>
      <c r="K279" s="8" t="s">
        <v>1050</v>
      </c>
      <c r="L279" s="108">
        <v>36</v>
      </c>
      <c r="M279" s="8" t="str">
        <f>VLOOKUP(L279,' (참고) 예산별 범례'!$A:$C,3,0)</f>
        <v>안전문화 및 교육·훈련·홍보</v>
      </c>
      <c r="N279" s="8" t="s">
        <v>1072</v>
      </c>
      <c r="O279" s="8">
        <v>5</v>
      </c>
      <c r="P279" s="9"/>
      <c r="Q279" s="8" t="s">
        <v>344</v>
      </c>
      <c r="R279" s="9"/>
      <c r="S279" s="46" t="s">
        <v>427</v>
      </c>
      <c r="T279" s="6">
        <v>155000</v>
      </c>
      <c r="U279" s="6"/>
      <c r="V279" s="6">
        <f t="shared" si="51"/>
        <v>155000</v>
      </c>
      <c r="W279" s="37">
        <v>155000</v>
      </c>
      <c r="X279" s="100">
        <f t="shared" si="54"/>
        <v>1</v>
      </c>
      <c r="Y279" s="1"/>
      <c r="AB279" s="65" t="s">
        <v>1112</v>
      </c>
    </row>
    <row r="280" spans="2:58" ht="99.95" customHeight="1">
      <c r="B280" s="8">
        <f t="shared" si="55"/>
        <v>11</v>
      </c>
      <c r="C280" s="8" t="str">
        <f t="shared" si="59"/>
        <v>공원수련관관리처(수련관)</v>
      </c>
      <c r="D280" s="8" t="str">
        <f t="shared" si="59"/>
        <v>청소년수련관 대행사업</v>
      </c>
      <c r="E280" s="8" t="str">
        <f t="shared" si="59"/>
        <v>쾌적하고 안전한 청소년수련관 운영</v>
      </c>
      <c r="F280" s="8" t="str">
        <f t="shared" si="59"/>
        <v>청소년수련관 시설 관리</v>
      </c>
      <c r="G280" s="8" t="str">
        <f t="shared" si="59"/>
        <v>201-12</v>
      </c>
      <c r="H280" s="8" t="str">
        <f t="shared" si="58"/>
        <v>일반운영비</v>
      </c>
      <c r="I280" s="8" t="str">
        <f t="shared" si="58"/>
        <v>교육훈련비</v>
      </c>
      <c r="J280" s="13" t="s">
        <v>284</v>
      </c>
      <c r="K280" s="8" t="s">
        <v>1050</v>
      </c>
      <c r="L280" s="108">
        <v>36</v>
      </c>
      <c r="M280" s="8" t="str">
        <f>VLOOKUP(L280,' (참고) 예산별 범례'!$A:$C,3,0)</f>
        <v>안전문화 및 교육·훈련·홍보</v>
      </c>
      <c r="N280" s="8" t="s">
        <v>1072</v>
      </c>
      <c r="O280" s="8">
        <v>5</v>
      </c>
      <c r="P280" s="9"/>
      <c r="Q280" s="8" t="s">
        <v>344</v>
      </c>
      <c r="R280" s="9"/>
      <c r="S280" s="46" t="s">
        <v>427</v>
      </c>
      <c r="T280" s="6">
        <v>50000</v>
      </c>
      <c r="U280" s="6"/>
      <c r="V280" s="6">
        <f t="shared" si="51"/>
        <v>50000</v>
      </c>
      <c r="W280" s="37">
        <v>46000</v>
      </c>
      <c r="X280" s="100">
        <f t="shared" si="54"/>
        <v>0.92</v>
      </c>
      <c r="Y280" s="1"/>
      <c r="AB280" s="65" t="s">
        <v>1112</v>
      </c>
    </row>
    <row r="281" spans="2:58" ht="99.95" customHeight="1">
      <c r="B281" s="8">
        <f t="shared" si="55"/>
        <v>12</v>
      </c>
      <c r="C281" s="8" t="str">
        <f t="shared" si="59"/>
        <v>공원수련관관리처(수련관)</v>
      </c>
      <c r="D281" s="8" t="str">
        <f t="shared" si="59"/>
        <v>청소년수련관 대행사업</v>
      </c>
      <c r="E281" s="8" t="str">
        <f t="shared" si="59"/>
        <v>쾌적하고 안전한 청소년수련관 운영</v>
      </c>
      <c r="F281" s="8" t="str">
        <f t="shared" si="59"/>
        <v>청소년수련관 시설 관리</v>
      </c>
      <c r="G281" s="8" t="str">
        <f t="shared" si="59"/>
        <v>201-12</v>
      </c>
      <c r="H281" s="8" t="str">
        <f t="shared" si="58"/>
        <v>일반운영비</v>
      </c>
      <c r="I281" s="8" t="str">
        <f t="shared" si="58"/>
        <v>교육훈련비</v>
      </c>
      <c r="J281" s="13" t="s">
        <v>285</v>
      </c>
      <c r="K281" s="8" t="s">
        <v>1050</v>
      </c>
      <c r="L281" s="108">
        <v>36</v>
      </c>
      <c r="M281" s="8" t="str">
        <f>VLOOKUP(L281,' (참고) 예산별 범례'!$A:$C,3,0)</f>
        <v>안전문화 및 교육·훈련·홍보</v>
      </c>
      <c r="N281" s="8" t="s">
        <v>1072</v>
      </c>
      <c r="O281" s="8">
        <v>5</v>
      </c>
      <c r="P281" s="9"/>
      <c r="Q281" s="8" t="s">
        <v>344</v>
      </c>
      <c r="R281" s="9"/>
      <c r="S281" s="46" t="s">
        <v>427</v>
      </c>
      <c r="T281" s="6">
        <v>30000</v>
      </c>
      <c r="U281" s="6"/>
      <c r="V281" s="6">
        <f t="shared" si="51"/>
        <v>30000</v>
      </c>
      <c r="W281" s="37">
        <v>0</v>
      </c>
      <c r="X281" s="100">
        <f t="shared" si="54"/>
        <v>0</v>
      </c>
      <c r="Y281" s="1"/>
      <c r="AB281" s="65" t="s">
        <v>1112</v>
      </c>
    </row>
    <row r="282" spans="2:58" ht="99.95" customHeight="1">
      <c r="B282" s="8">
        <f t="shared" si="55"/>
        <v>13</v>
      </c>
      <c r="C282" s="8" t="str">
        <f t="shared" si="59"/>
        <v>공원수련관관리처(수련관)</v>
      </c>
      <c r="D282" s="8" t="str">
        <f t="shared" si="59"/>
        <v>청소년수련관 대행사업</v>
      </c>
      <c r="E282" s="8" t="str">
        <f t="shared" si="59"/>
        <v>쾌적하고 안전한 청소년수련관 운영</v>
      </c>
      <c r="F282" s="8" t="str">
        <f t="shared" si="59"/>
        <v>청소년수련관 시설 관리</v>
      </c>
      <c r="G282" s="8" t="str">
        <f t="shared" si="59"/>
        <v>201-12</v>
      </c>
      <c r="H282" s="8" t="str">
        <f t="shared" si="58"/>
        <v>일반운영비</v>
      </c>
      <c r="I282" s="8" t="str">
        <f t="shared" si="58"/>
        <v>교육훈련비</v>
      </c>
      <c r="J282" s="13" t="s">
        <v>286</v>
      </c>
      <c r="K282" s="8" t="s">
        <v>1050</v>
      </c>
      <c r="L282" s="108">
        <v>36</v>
      </c>
      <c r="M282" s="8" t="str">
        <f>VLOOKUP(L282,' (참고) 예산별 범례'!$A:$C,3,0)</f>
        <v>안전문화 및 교육·훈련·홍보</v>
      </c>
      <c r="N282" s="8" t="s">
        <v>1072</v>
      </c>
      <c r="O282" s="8">
        <v>5</v>
      </c>
      <c r="P282" s="9"/>
      <c r="Q282" s="8" t="s">
        <v>344</v>
      </c>
      <c r="R282" s="9"/>
      <c r="S282" s="46" t="s">
        <v>427</v>
      </c>
      <c r="T282" s="6">
        <v>60000</v>
      </c>
      <c r="U282" s="6"/>
      <c r="V282" s="6">
        <f t="shared" si="51"/>
        <v>60000</v>
      </c>
      <c r="W282" s="37">
        <v>0</v>
      </c>
      <c r="X282" s="100">
        <f t="shared" si="54"/>
        <v>0</v>
      </c>
      <c r="Y282" s="1"/>
      <c r="AB282" s="65" t="s">
        <v>1112</v>
      </c>
    </row>
    <row r="283" spans="2:58" ht="99.95" customHeight="1">
      <c r="B283" s="8">
        <f t="shared" si="55"/>
        <v>14</v>
      </c>
      <c r="C283" s="8" t="str">
        <f t="shared" si="59"/>
        <v>공원수련관관리처(수련관)</v>
      </c>
      <c r="D283" s="8" t="str">
        <f>D282</f>
        <v>청소년수련관 대행사업</v>
      </c>
      <c r="E283" s="8" t="str">
        <f>E282</f>
        <v>쾌적하고 안전한 청소년수련관 운영</v>
      </c>
      <c r="F283" s="8" t="str">
        <f>F282</f>
        <v>청소년수련관 시설 관리</v>
      </c>
      <c r="G283" s="8" t="s">
        <v>383</v>
      </c>
      <c r="H283" s="8" t="str">
        <f t="shared" si="58"/>
        <v>일반운영비</v>
      </c>
      <c r="I283" s="8" t="s">
        <v>384</v>
      </c>
      <c r="J283" s="13" t="s">
        <v>287</v>
      </c>
      <c r="K283" s="90" t="s">
        <v>1049</v>
      </c>
      <c r="L283" s="109" t="s">
        <v>1083</v>
      </c>
      <c r="M283" s="8" t="str">
        <f>VLOOKUP(--L283,' (참고) 예산별 범례'!$A:$C,3,FALSE)</f>
        <v>사업장 산재</v>
      </c>
      <c r="N283" s="8" t="s">
        <v>1072</v>
      </c>
      <c r="O283" s="106" t="s">
        <v>1090</v>
      </c>
      <c r="P283" s="8" t="s">
        <v>344</v>
      </c>
      <c r="Q283" s="9"/>
      <c r="R283" s="9"/>
      <c r="S283" s="8" t="s">
        <v>428</v>
      </c>
      <c r="T283" s="6">
        <v>600000</v>
      </c>
      <c r="U283" s="6"/>
      <c r="V283" s="6">
        <f t="shared" si="51"/>
        <v>600000</v>
      </c>
      <c r="W283" s="37">
        <v>627000</v>
      </c>
      <c r="X283" s="100">
        <f t="shared" si="54"/>
        <v>1.0449999999999999</v>
      </c>
      <c r="Y283" s="1"/>
    </row>
    <row r="284" spans="2:58" ht="99.95" customHeight="1">
      <c r="B284" s="8">
        <f t="shared" si="55"/>
        <v>15</v>
      </c>
      <c r="C284" s="8" t="str">
        <f t="shared" si="59"/>
        <v>공원수련관관리처(수련관)</v>
      </c>
      <c r="D284" s="8" t="str">
        <f t="shared" si="59"/>
        <v>청소년수련관 대행사업</v>
      </c>
      <c r="E284" s="8" t="str">
        <f t="shared" si="59"/>
        <v>쾌적하고 안전한 청소년수련관 운영</v>
      </c>
      <c r="F284" s="8" t="str">
        <f t="shared" si="59"/>
        <v>청소년수련관 시설 관리</v>
      </c>
      <c r="G284" s="8" t="str">
        <f t="shared" si="59"/>
        <v>201-15</v>
      </c>
      <c r="H284" s="8" t="str">
        <f t="shared" si="58"/>
        <v>일반운영비</v>
      </c>
      <c r="I284" s="8" t="str">
        <f>I283</f>
        <v>복리후생비</v>
      </c>
      <c r="J284" s="13" t="s">
        <v>288</v>
      </c>
      <c r="K284" s="90" t="s">
        <v>1049</v>
      </c>
      <c r="L284" s="109" t="s">
        <v>1083</v>
      </c>
      <c r="M284" s="8" t="str">
        <f>VLOOKUP(--L284,' (참고) 예산별 범례'!$A:$C,3,FALSE)</f>
        <v>사업장 산재</v>
      </c>
      <c r="N284" s="8" t="s">
        <v>1072</v>
      </c>
      <c r="O284" s="106" t="s">
        <v>1090</v>
      </c>
      <c r="P284" s="8" t="s">
        <v>344</v>
      </c>
      <c r="Q284" s="9"/>
      <c r="R284" s="9"/>
      <c r="S284" s="8" t="s">
        <v>428</v>
      </c>
      <c r="T284" s="6">
        <v>1000000</v>
      </c>
      <c r="U284" s="6"/>
      <c r="V284" s="6">
        <f t="shared" si="51"/>
        <v>1000000</v>
      </c>
      <c r="W284" s="37">
        <v>1820000</v>
      </c>
      <c r="X284" s="100">
        <f t="shared" si="54"/>
        <v>1.82</v>
      </c>
      <c r="Y284" s="1"/>
    </row>
    <row r="285" spans="2:58" ht="99.95" customHeight="1">
      <c r="B285" s="8">
        <f t="shared" si="55"/>
        <v>16</v>
      </c>
      <c r="C285" s="8" t="str">
        <f t="shared" si="59"/>
        <v>공원수련관관리처(수련관)</v>
      </c>
      <c r="D285" s="8" t="str">
        <f t="shared" si="59"/>
        <v>청소년수련관 대행사업</v>
      </c>
      <c r="E285" s="8" t="str">
        <f t="shared" si="59"/>
        <v>쾌적하고 안전한 청소년수련관 운영</v>
      </c>
      <c r="F285" s="8" t="str">
        <f t="shared" si="59"/>
        <v>청소년수련관 시설 관리</v>
      </c>
      <c r="G285" s="8" t="str">
        <f t="shared" si="59"/>
        <v>201-15</v>
      </c>
      <c r="H285" s="8" t="str">
        <f t="shared" si="58"/>
        <v>일반운영비</v>
      </c>
      <c r="I285" s="8" t="str">
        <f>I284</f>
        <v>복리후생비</v>
      </c>
      <c r="J285" s="13" t="s">
        <v>289</v>
      </c>
      <c r="K285" s="90" t="s">
        <v>1049</v>
      </c>
      <c r="L285" s="109" t="s">
        <v>1083</v>
      </c>
      <c r="M285" s="8" t="str">
        <f>VLOOKUP(--L285,' (참고) 예산별 범례'!$A:$C,3,FALSE)</f>
        <v>사업장 산재</v>
      </c>
      <c r="N285" s="8" t="s">
        <v>1072</v>
      </c>
      <c r="O285" s="106" t="s">
        <v>1090</v>
      </c>
      <c r="P285" s="8" t="s">
        <v>344</v>
      </c>
      <c r="Q285" s="9"/>
      <c r="R285" s="9"/>
      <c r="S285" s="8" t="s">
        <v>428</v>
      </c>
      <c r="T285" s="6">
        <v>880000</v>
      </c>
      <c r="U285" s="6"/>
      <c r="V285" s="6">
        <f t="shared" si="51"/>
        <v>880000</v>
      </c>
      <c r="W285" s="37">
        <v>0</v>
      </c>
      <c r="X285" s="100">
        <f t="shared" si="54"/>
        <v>0</v>
      </c>
      <c r="Y285" s="1"/>
    </row>
    <row r="286" spans="2:58" ht="99.95" customHeight="1">
      <c r="B286" s="8">
        <f t="shared" si="55"/>
        <v>17</v>
      </c>
      <c r="C286" s="8" t="str">
        <f t="shared" si="59"/>
        <v>공원수련관관리처(수련관)</v>
      </c>
      <c r="D286" s="8" t="str">
        <f t="shared" si="59"/>
        <v>청소년수련관 대행사업</v>
      </c>
      <c r="E286" s="8" t="str">
        <f t="shared" si="59"/>
        <v>쾌적하고 안전한 청소년수련관 운영</v>
      </c>
      <c r="F286" s="8" t="str">
        <f t="shared" si="59"/>
        <v>청소년수련관 시설 관리</v>
      </c>
      <c r="G286" s="8" t="str">
        <f t="shared" si="59"/>
        <v>201-15</v>
      </c>
      <c r="H286" s="8" t="str">
        <f t="shared" si="58"/>
        <v>일반운영비</v>
      </c>
      <c r="I286" s="8" t="str">
        <f>I285</f>
        <v>복리후생비</v>
      </c>
      <c r="J286" s="13" t="s">
        <v>290</v>
      </c>
      <c r="K286" s="90" t="s">
        <v>1049</v>
      </c>
      <c r="L286" s="109" t="s">
        <v>1083</v>
      </c>
      <c r="M286" s="8" t="str">
        <f>VLOOKUP(--L286,' (참고) 예산별 범례'!$A:$C,3,FALSE)</f>
        <v>사업장 산재</v>
      </c>
      <c r="N286" s="8" t="s">
        <v>1072</v>
      </c>
      <c r="O286" s="106" t="s">
        <v>1090</v>
      </c>
      <c r="P286" s="8" t="s">
        <v>344</v>
      </c>
      <c r="Q286" s="9"/>
      <c r="R286" s="9"/>
      <c r="S286" s="8" t="s">
        <v>428</v>
      </c>
      <c r="T286" s="6">
        <v>550000</v>
      </c>
      <c r="U286" s="6"/>
      <c r="V286" s="6">
        <f t="shared" si="51"/>
        <v>550000</v>
      </c>
      <c r="W286" s="37">
        <v>363000</v>
      </c>
      <c r="X286" s="100">
        <f t="shared" si="54"/>
        <v>0.66</v>
      </c>
      <c r="Y286" s="1"/>
    </row>
    <row r="287" spans="2:58" ht="99.95" customHeight="1">
      <c r="B287" s="8">
        <f t="shared" si="55"/>
        <v>18</v>
      </c>
      <c r="C287" s="8" t="str">
        <f t="shared" si="59"/>
        <v>공원수련관관리처(수련관)</v>
      </c>
      <c r="D287" s="8" t="str">
        <f>D286</f>
        <v>청소년수련관 대행사업</v>
      </c>
      <c r="E287" s="8" t="str">
        <f>E286</f>
        <v>쾌적하고 안전한 청소년수련관 운영</v>
      </c>
      <c r="F287" s="8" t="str">
        <f>F286</f>
        <v>청소년수련관 시설 관리</v>
      </c>
      <c r="G287" s="8" t="s">
        <v>401</v>
      </c>
      <c r="H287" s="8" t="str">
        <f t="shared" si="58"/>
        <v>일반운영비</v>
      </c>
      <c r="I287" s="8" t="s">
        <v>402</v>
      </c>
      <c r="J287" s="13" t="s">
        <v>291</v>
      </c>
      <c r="K287" s="8" t="s">
        <v>1050</v>
      </c>
      <c r="L287" s="108">
        <v>38</v>
      </c>
      <c r="M287" s="8" t="str">
        <f>VLOOKUP(L287,' (참고) 예산별 범례'!$A:$C,3,0)</f>
        <v>재난 구호 및 복구</v>
      </c>
      <c r="N287" s="8" t="s">
        <v>1072</v>
      </c>
      <c r="O287" s="8">
        <v>9</v>
      </c>
      <c r="P287" s="8" t="s">
        <v>344</v>
      </c>
      <c r="Q287" s="9"/>
      <c r="R287" s="9"/>
      <c r="S287" s="8" t="s">
        <v>426</v>
      </c>
      <c r="T287" s="6">
        <v>20000</v>
      </c>
      <c r="U287" s="6"/>
      <c r="V287" s="6">
        <f t="shared" si="51"/>
        <v>20000</v>
      </c>
      <c r="W287" s="37">
        <v>20000</v>
      </c>
      <c r="X287" s="100">
        <f t="shared" si="54"/>
        <v>1</v>
      </c>
      <c r="Y287" s="1"/>
      <c r="AF287" s="65" t="s">
        <v>1119</v>
      </c>
    </row>
    <row r="288" spans="2:58" s="65" customFormat="1" ht="99.95" customHeight="1">
      <c r="B288" s="8">
        <f t="shared" si="55"/>
        <v>19</v>
      </c>
      <c r="C288" s="8" t="str">
        <f t="shared" si="59"/>
        <v>공원수련관관리처(수련관)</v>
      </c>
      <c r="D288" s="8" t="str">
        <f t="shared" si="59"/>
        <v>청소년수련관 대행사업</v>
      </c>
      <c r="E288" s="8" t="str">
        <f t="shared" si="59"/>
        <v>쾌적하고 안전한 청소년수련관 운영</v>
      </c>
      <c r="F288" s="8" t="str">
        <f t="shared" si="59"/>
        <v>청소년수련관 시설 관리</v>
      </c>
      <c r="G288" s="8" t="str">
        <f t="shared" si="59"/>
        <v>201-21</v>
      </c>
      <c r="H288" s="8" t="str">
        <f t="shared" si="59"/>
        <v>일반운영비</v>
      </c>
      <c r="I288" s="8" t="str">
        <f t="shared" si="59"/>
        <v>공공요금및제세</v>
      </c>
      <c r="J288" s="13" t="s">
        <v>292</v>
      </c>
      <c r="K288" s="90" t="s">
        <v>1050</v>
      </c>
      <c r="L288" s="109" t="s">
        <v>1077</v>
      </c>
      <c r="M288" s="8" t="str">
        <f>VLOOKUP(--L288,' (참고) 예산별 범례'!$A:$C,3,FALSE)</f>
        <v>교부세 및 기타</v>
      </c>
      <c r="N288" s="8" t="s">
        <v>1072</v>
      </c>
      <c r="O288" s="106" t="s">
        <v>1074</v>
      </c>
      <c r="P288" s="8" t="s">
        <v>344</v>
      </c>
      <c r="Q288" s="9"/>
      <c r="R288" s="9"/>
      <c r="S288" s="8" t="s">
        <v>442</v>
      </c>
      <c r="T288" s="6">
        <v>84000</v>
      </c>
      <c r="U288" s="6"/>
      <c r="V288" s="6">
        <f t="shared" si="51"/>
        <v>84000</v>
      </c>
      <c r="W288" s="37">
        <v>68960</v>
      </c>
      <c r="X288" s="100">
        <f t="shared" si="54"/>
        <v>0.82095238095238099</v>
      </c>
      <c r="Y288" s="1"/>
      <c r="Z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</row>
    <row r="289" spans="2:58" s="65" customFormat="1" ht="99.95" customHeight="1">
      <c r="B289" s="8">
        <f t="shared" si="55"/>
        <v>20</v>
      </c>
      <c r="C289" s="8" t="str">
        <f t="shared" si="59"/>
        <v>공원수련관관리처(수련관)</v>
      </c>
      <c r="D289" s="8" t="str">
        <f>D288</f>
        <v>청소년수련관 대행사업</v>
      </c>
      <c r="E289" s="8" t="str">
        <f>E288</f>
        <v>쾌적하고 안전한 청소년수련관 운영</v>
      </c>
      <c r="F289" s="8" t="str">
        <f>F288</f>
        <v>청소년수련관 시설 관리</v>
      </c>
      <c r="G289" s="8" t="s">
        <v>390</v>
      </c>
      <c r="H289" s="8" t="s">
        <v>391</v>
      </c>
      <c r="I289" s="8" t="s">
        <v>392</v>
      </c>
      <c r="J289" s="13" t="s">
        <v>293</v>
      </c>
      <c r="K289" s="8" t="s">
        <v>1049</v>
      </c>
      <c r="L289" s="108">
        <v>12</v>
      </c>
      <c r="M289" s="8" t="str">
        <f>VLOOKUP(L289,' (참고) 예산별 범례'!$A:$C,3,0)</f>
        <v>시설물 재난·사고</v>
      </c>
      <c r="N289" s="8" t="s">
        <v>1072</v>
      </c>
      <c r="O289" s="9" t="s">
        <v>1084</v>
      </c>
      <c r="P289" s="9"/>
      <c r="Q289" s="8" t="s">
        <v>344</v>
      </c>
      <c r="R289" s="9"/>
      <c r="S289" s="9" t="s">
        <v>442</v>
      </c>
      <c r="T289" s="6">
        <v>3500000</v>
      </c>
      <c r="U289" s="6"/>
      <c r="V289" s="6">
        <f t="shared" si="51"/>
        <v>3500000</v>
      </c>
      <c r="W289" s="37">
        <v>4576180</v>
      </c>
      <c r="X289" s="100">
        <f t="shared" si="54"/>
        <v>1.30748</v>
      </c>
      <c r="Y289" s="1"/>
      <c r="Z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</row>
    <row r="290" spans="2:58" s="65" customFormat="1" ht="99.95" customHeight="1">
      <c r="B290" s="8">
        <f t="shared" si="55"/>
        <v>21</v>
      </c>
      <c r="C290" s="8" t="str">
        <f t="shared" si="59"/>
        <v>공원수련관관리처(수련관)</v>
      </c>
      <c r="D290" s="8" t="str">
        <f t="shared" si="59"/>
        <v>청소년수련관 대행사업</v>
      </c>
      <c r="E290" s="8" t="str">
        <f t="shared" si="59"/>
        <v>쾌적하고 안전한 청소년수련관 운영</v>
      </c>
      <c r="F290" s="8" t="str">
        <f t="shared" si="59"/>
        <v>청소년수련관 시설 관리</v>
      </c>
      <c r="G290" s="8" t="str">
        <f t="shared" si="59"/>
        <v>206-01</v>
      </c>
      <c r="H290" s="8" t="str">
        <f t="shared" si="59"/>
        <v>재료비</v>
      </c>
      <c r="I290" s="8" t="str">
        <f t="shared" si="59"/>
        <v>일반재료비</v>
      </c>
      <c r="J290" s="13" t="s">
        <v>294</v>
      </c>
      <c r="K290" s="8" t="s">
        <v>1049</v>
      </c>
      <c r="L290" s="108">
        <v>12</v>
      </c>
      <c r="M290" s="8" t="str">
        <f>VLOOKUP(L290,' (참고) 예산별 범례'!$A:$C,3,0)</f>
        <v>시설물 재난·사고</v>
      </c>
      <c r="N290" s="8" t="s">
        <v>1072</v>
      </c>
      <c r="O290" s="9" t="s">
        <v>1084</v>
      </c>
      <c r="P290" s="9"/>
      <c r="Q290" s="8" t="s">
        <v>344</v>
      </c>
      <c r="R290" s="9"/>
      <c r="S290" s="9" t="s">
        <v>442</v>
      </c>
      <c r="T290" s="6">
        <v>3200000</v>
      </c>
      <c r="U290" s="6"/>
      <c r="V290" s="6">
        <f t="shared" si="51"/>
        <v>3200000</v>
      </c>
      <c r="W290" s="37">
        <v>3021960</v>
      </c>
      <c r="X290" s="100">
        <f t="shared" si="54"/>
        <v>0.94436249999999999</v>
      </c>
      <c r="Y290" s="1"/>
      <c r="Z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</row>
    <row r="291" spans="2:58" s="65" customFormat="1" ht="99.95" customHeight="1">
      <c r="B291" s="8">
        <f t="shared" si="55"/>
        <v>22</v>
      </c>
      <c r="C291" s="8" t="str">
        <f t="shared" si="59"/>
        <v>공원수련관관리처(수련관)</v>
      </c>
      <c r="D291" s="8" t="str">
        <f t="shared" si="59"/>
        <v>청소년수련관 대행사업</v>
      </c>
      <c r="E291" s="8" t="str">
        <f t="shared" si="59"/>
        <v>쾌적하고 안전한 청소년수련관 운영</v>
      </c>
      <c r="F291" s="8" t="str">
        <f t="shared" si="59"/>
        <v>청소년수련관 시설 관리</v>
      </c>
      <c r="G291" s="8" t="str">
        <f t="shared" si="59"/>
        <v>206-01</v>
      </c>
      <c r="H291" s="8" t="str">
        <f t="shared" si="59"/>
        <v>재료비</v>
      </c>
      <c r="I291" s="8" t="str">
        <f t="shared" si="59"/>
        <v>일반재료비</v>
      </c>
      <c r="J291" s="13" t="s">
        <v>88</v>
      </c>
      <c r="K291" s="8" t="s">
        <v>1049</v>
      </c>
      <c r="L291" s="109" t="s">
        <v>1080</v>
      </c>
      <c r="M291" s="8" t="str">
        <f>VLOOKUP(--L291,' (참고) 예산별 범례'!$A:$C,3,FALSE)</f>
        <v>전기·가스 사고</v>
      </c>
      <c r="N291" s="8" t="s">
        <v>1072</v>
      </c>
      <c r="O291" s="106" t="s">
        <v>1084</v>
      </c>
      <c r="P291" s="9"/>
      <c r="Q291" s="8" t="s">
        <v>344</v>
      </c>
      <c r="R291" s="9"/>
      <c r="S291" s="9" t="s">
        <v>442</v>
      </c>
      <c r="T291" s="6">
        <v>10660000</v>
      </c>
      <c r="U291" s="6"/>
      <c r="V291" s="6">
        <f t="shared" si="51"/>
        <v>10660000</v>
      </c>
      <c r="W291" s="37">
        <v>12084670</v>
      </c>
      <c r="X291" s="100">
        <f t="shared" si="54"/>
        <v>1.1336463414634146</v>
      </c>
      <c r="Y291" s="1"/>
      <c r="Z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</row>
    <row r="292" spans="2:58" s="65" customFormat="1" ht="99.95" customHeight="1">
      <c r="B292" s="8">
        <f t="shared" si="55"/>
        <v>23</v>
      </c>
      <c r="C292" s="8" t="str">
        <f t="shared" si="59"/>
        <v>공원수련관관리처(수련관)</v>
      </c>
      <c r="D292" s="8" t="str">
        <f t="shared" si="59"/>
        <v>청소년수련관 대행사업</v>
      </c>
      <c r="E292" s="8" t="str">
        <f t="shared" si="59"/>
        <v>쾌적하고 안전한 청소년수련관 운영</v>
      </c>
      <c r="F292" s="8" t="str">
        <f t="shared" si="59"/>
        <v>청소년수련관 시설 관리</v>
      </c>
      <c r="G292" s="8" t="str">
        <f t="shared" si="59"/>
        <v>206-01</v>
      </c>
      <c r="H292" s="8" t="str">
        <f t="shared" si="59"/>
        <v>재료비</v>
      </c>
      <c r="I292" s="8" t="str">
        <f t="shared" si="59"/>
        <v>일반재료비</v>
      </c>
      <c r="J292" s="13" t="s">
        <v>93</v>
      </c>
      <c r="K292" s="8" t="s">
        <v>1049</v>
      </c>
      <c r="L292" s="109" t="s">
        <v>1082</v>
      </c>
      <c r="M292" s="8" t="str">
        <f>VLOOKUP(--L292,' (참고) 예산별 범례'!$A:$C,3,FALSE)</f>
        <v>수질오염</v>
      </c>
      <c r="N292" s="8" t="s">
        <v>1072</v>
      </c>
      <c r="O292" s="106" t="s">
        <v>1084</v>
      </c>
      <c r="P292" s="9"/>
      <c r="Q292" s="8" t="s">
        <v>344</v>
      </c>
      <c r="R292" s="9"/>
      <c r="S292" s="9" t="s">
        <v>442</v>
      </c>
      <c r="T292" s="6">
        <v>15756000</v>
      </c>
      <c r="U292" s="6"/>
      <c r="V292" s="6">
        <f t="shared" si="51"/>
        <v>15756000</v>
      </c>
      <c r="W292" s="37">
        <v>15653000</v>
      </c>
      <c r="X292" s="100">
        <f t="shared" si="54"/>
        <v>0.99346280781924345</v>
      </c>
      <c r="Y292" s="1"/>
      <c r="Z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</row>
    <row r="293" spans="2:58" s="65" customFormat="1" ht="99.95" customHeight="1">
      <c r="B293" s="8">
        <f t="shared" si="55"/>
        <v>24</v>
      </c>
      <c r="C293" s="8" t="str">
        <f t="shared" si="59"/>
        <v>공원수련관관리처(수련관)</v>
      </c>
      <c r="D293" s="8" t="str">
        <f t="shared" si="59"/>
        <v>청소년수련관 대행사업</v>
      </c>
      <c r="E293" s="8" t="str">
        <f t="shared" si="59"/>
        <v>쾌적하고 안전한 청소년수련관 운영</v>
      </c>
      <c r="F293" s="8" t="str">
        <f t="shared" si="59"/>
        <v>청소년수련관 시설 관리</v>
      </c>
      <c r="G293" s="8" t="str">
        <f t="shared" si="59"/>
        <v>206-01</v>
      </c>
      <c r="H293" s="8" t="str">
        <f t="shared" si="59"/>
        <v>재료비</v>
      </c>
      <c r="I293" s="8" t="str">
        <f t="shared" si="59"/>
        <v>일반재료비</v>
      </c>
      <c r="J293" s="13" t="s">
        <v>295</v>
      </c>
      <c r="K293" s="8" t="s">
        <v>1049</v>
      </c>
      <c r="L293" s="108">
        <v>12</v>
      </c>
      <c r="M293" s="8" t="str">
        <f>VLOOKUP(L293,' (참고) 예산별 범례'!$A:$C,3,0)</f>
        <v>시설물 재난·사고</v>
      </c>
      <c r="N293" s="8" t="s">
        <v>1072</v>
      </c>
      <c r="O293" s="9" t="s">
        <v>1084</v>
      </c>
      <c r="P293" s="9"/>
      <c r="Q293" s="8" t="s">
        <v>344</v>
      </c>
      <c r="R293" s="9"/>
      <c r="S293" s="9" t="s">
        <v>442</v>
      </c>
      <c r="T293" s="6">
        <v>8100000</v>
      </c>
      <c r="U293" s="6"/>
      <c r="V293" s="6">
        <f t="shared" si="51"/>
        <v>8100000</v>
      </c>
      <c r="W293" s="37">
        <v>8041000</v>
      </c>
      <c r="X293" s="100">
        <f t="shared" si="54"/>
        <v>0.99271604938271607</v>
      </c>
      <c r="Y293" s="1"/>
      <c r="Z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</row>
    <row r="294" spans="2:58" s="65" customFormat="1" ht="99.95" customHeight="1">
      <c r="B294" s="8">
        <f t="shared" si="55"/>
        <v>25</v>
      </c>
      <c r="C294" s="8" t="str">
        <f t="shared" si="59"/>
        <v>공원수련관관리처(수련관)</v>
      </c>
      <c r="D294" s="8" t="str">
        <f t="shared" si="59"/>
        <v>청소년수련관 대행사업</v>
      </c>
      <c r="E294" s="8" t="str">
        <f t="shared" si="59"/>
        <v>쾌적하고 안전한 청소년수련관 운영</v>
      </c>
      <c r="F294" s="8" t="str">
        <f t="shared" si="59"/>
        <v>청소년수련관 시설 관리</v>
      </c>
      <c r="G294" s="8" t="str">
        <f t="shared" si="59"/>
        <v>206-01</v>
      </c>
      <c r="H294" s="8" t="str">
        <f t="shared" si="59"/>
        <v>재료비</v>
      </c>
      <c r="I294" s="8" t="str">
        <f t="shared" si="59"/>
        <v>일반재료비</v>
      </c>
      <c r="J294" s="13" t="s">
        <v>230</v>
      </c>
      <c r="K294" s="91" t="s">
        <v>1050</v>
      </c>
      <c r="L294" s="109" t="s">
        <v>1073</v>
      </c>
      <c r="M294" s="8" t="str">
        <f>VLOOKUP(--L294,' (참고) 예산별 범례'!$A:$C,3,FALSE)</f>
        <v>재난안전관리체계</v>
      </c>
      <c r="N294" s="8" t="s">
        <v>1072</v>
      </c>
      <c r="O294" s="106" t="s">
        <v>1090</v>
      </c>
      <c r="P294" s="8" t="s">
        <v>344</v>
      </c>
      <c r="Q294" s="9"/>
      <c r="R294" s="9"/>
      <c r="S294" s="8" t="s">
        <v>442</v>
      </c>
      <c r="T294" s="6">
        <v>1000000</v>
      </c>
      <c r="U294" s="6"/>
      <c r="V294" s="6">
        <f t="shared" si="51"/>
        <v>1000000</v>
      </c>
      <c r="W294" s="37">
        <v>1051860</v>
      </c>
      <c r="X294" s="100">
        <f t="shared" si="54"/>
        <v>1.05186</v>
      </c>
      <c r="Y294" s="1"/>
      <c r="Z294" s="4"/>
      <c r="AD294" s="65" t="s">
        <v>1110</v>
      </c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</row>
    <row r="295" spans="2:58" s="65" customFormat="1" ht="99.95" customHeight="1">
      <c r="B295" s="8">
        <f t="shared" si="55"/>
        <v>26</v>
      </c>
      <c r="C295" s="8" t="str">
        <f t="shared" ref="C295:I310" si="60">C294</f>
        <v>공원수련관관리처(수련관)</v>
      </c>
      <c r="D295" s="8" t="str">
        <f>D294</f>
        <v>청소년수련관 대행사업</v>
      </c>
      <c r="E295" s="8" t="str">
        <f>E294</f>
        <v>쾌적하고 안전한 청소년수련관 운영</v>
      </c>
      <c r="F295" s="8" t="str">
        <f>F294</f>
        <v>청소년수련관 시설 관리</v>
      </c>
      <c r="G295" s="8" t="s">
        <v>406</v>
      </c>
      <c r="H295" s="8" t="s">
        <v>407</v>
      </c>
      <c r="I295" s="8" t="s">
        <v>408</v>
      </c>
      <c r="J295" s="13" t="s">
        <v>296</v>
      </c>
      <c r="K295" s="8" t="s">
        <v>1049</v>
      </c>
      <c r="L295" s="108">
        <v>12</v>
      </c>
      <c r="M295" s="8" t="str">
        <f>VLOOKUP(L295,' (참고) 예산별 범례'!$A:$C,3,0)</f>
        <v>시설물 재난·사고</v>
      </c>
      <c r="N295" s="8" t="s">
        <v>1072</v>
      </c>
      <c r="O295" s="9" t="s">
        <v>1084</v>
      </c>
      <c r="P295" s="8"/>
      <c r="Q295" s="8" t="s">
        <v>344</v>
      </c>
      <c r="R295" s="8"/>
      <c r="S295" s="9" t="s">
        <v>442</v>
      </c>
      <c r="T295" s="6">
        <v>1400000</v>
      </c>
      <c r="U295" s="6"/>
      <c r="V295" s="6">
        <f t="shared" si="51"/>
        <v>1400000</v>
      </c>
      <c r="W295" s="37">
        <v>0</v>
      </c>
      <c r="X295" s="100">
        <f t="shared" si="54"/>
        <v>0</v>
      </c>
      <c r="Y295" s="1"/>
      <c r="Z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</row>
    <row r="296" spans="2:58" s="65" customFormat="1" ht="99.95" customHeight="1">
      <c r="B296" s="8">
        <f t="shared" si="55"/>
        <v>27</v>
      </c>
      <c r="C296" s="8" t="str">
        <f t="shared" si="60"/>
        <v>공원수련관관리처(수련관)</v>
      </c>
      <c r="D296" s="8" t="str">
        <f t="shared" si="60"/>
        <v>청소년수련관 대행사업</v>
      </c>
      <c r="E296" s="8" t="str">
        <f t="shared" si="60"/>
        <v>쾌적하고 안전한 청소년수련관 운영</v>
      </c>
      <c r="F296" s="8" t="str">
        <f t="shared" si="60"/>
        <v>청소년수련관 시설 관리</v>
      </c>
      <c r="G296" s="8" t="str">
        <f t="shared" si="60"/>
        <v>214-05</v>
      </c>
      <c r="H296" s="8" t="str">
        <f t="shared" si="60"/>
        <v>수선유지교체비</v>
      </c>
      <c r="I296" s="8" t="str">
        <f t="shared" si="60"/>
        <v>수선유지비</v>
      </c>
      <c r="J296" s="13" t="s">
        <v>97</v>
      </c>
      <c r="K296" s="8" t="s">
        <v>1049</v>
      </c>
      <c r="L296" s="108">
        <v>12</v>
      </c>
      <c r="M296" s="8" t="str">
        <f>VLOOKUP(L296,' (참고) 예산별 범례'!$A:$C,3,0)</f>
        <v>시설물 재난·사고</v>
      </c>
      <c r="N296" s="8" t="s">
        <v>1072</v>
      </c>
      <c r="O296" s="9" t="s">
        <v>1084</v>
      </c>
      <c r="P296" s="8"/>
      <c r="Q296" s="8" t="s">
        <v>344</v>
      </c>
      <c r="R296" s="8"/>
      <c r="S296" s="9" t="s">
        <v>442</v>
      </c>
      <c r="T296" s="6">
        <v>73114000</v>
      </c>
      <c r="U296" s="6"/>
      <c r="V296" s="6">
        <f t="shared" si="51"/>
        <v>73114000</v>
      </c>
      <c r="W296" s="37">
        <v>64753840</v>
      </c>
      <c r="X296" s="100">
        <f t="shared" si="54"/>
        <v>0.88565582514976615</v>
      </c>
      <c r="Y296" s="1"/>
      <c r="Z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</row>
    <row r="297" spans="2:58" s="65" customFormat="1" ht="99.95" customHeight="1">
      <c r="B297" s="8">
        <f t="shared" si="55"/>
        <v>28</v>
      </c>
      <c r="C297" s="8" t="str">
        <f t="shared" si="60"/>
        <v>공원수련관관리처(수련관)</v>
      </c>
      <c r="D297" s="8" t="str">
        <f t="shared" si="60"/>
        <v>청소년수련관 대행사업</v>
      </c>
      <c r="E297" s="8" t="str">
        <f t="shared" si="60"/>
        <v>쾌적하고 안전한 청소년수련관 운영</v>
      </c>
      <c r="F297" s="8" t="str">
        <f t="shared" si="60"/>
        <v>청소년수련관 시설 관리</v>
      </c>
      <c r="G297" s="8" t="str">
        <f t="shared" si="60"/>
        <v>214-05</v>
      </c>
      <c r="H297" s="8" t="str">
        <f t="shared" si="60"/>
        <v>수선유지교체비</v>
      </c>
      <c r="I297" s="8" t="str">
        <f t="shared" si="60"/>
        <v>수선유지비</v>
      </c>
      <c r="J297" s="13" t="s">
        <v>297</v>
      </c>
      <c r="K297" s="8" t="s">
        <v>1049</v>
      </c>
      <c r="L297" s="108">
        <v>12</v>
      </c>
      <c r="M297" s="8" t="str">
        <f>VLOOKUP(L297,' (참고) 예산별 범례'!$A:$C,3,0)</f>
        <v>시설물 재난·사고</v>
      </c>
      <c r="N297" s="8" t="s">
        <v>1072</v>
      </c>
      <c r="O297" s="9" t="s">
        <v>1084</v>
      </c>
      <c r="P297" s="9"/>
      <c r="Q297" s="8" t="s">
        <v>344</v>
      </c>
      <c r="R297" s="9"/>
      <c r="S297" s="9" t="s">
        <v>442</v>
      </c>
      <c r="T297" s="6">
        <v>1200000</v>
      </c>
      <c r="U297" s="6"/>
      <c r="V297" s="6">
        <f t="shared" si="51"/>
        <v>1200000</v>
      </c>
      <c r="W297" s="37">
        <v>0</v>
      </c>
      <c r="X297" s="100">
        <f t="shared" si="54"/>
        <v>0</v>
      </c>
      <c r="Y297" s="1"/>
      <c r="Z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</row>
    <row r="298" spans="2:58" s="65" customFormat="1" ht="99.95" customHeight="1">
      <c r="B298" s="8">
        <f t="shared" si="55"/>
        <v>29</v>
      </c>
      <c r="C298" s="8" t="str">
        <f t="shared" si="60"/>
        <v>공원수련관관리처(수련관)</v>
      </c>
      <c r="D298" s="8" t="str">
        <f t="shared" si="60"/>
        <v>청소년수련관 대행사업</v>
      </c>
      <c r="E298" s="8" t="str">
        <f t="shared" si="60"/>
        <v>쾌적하고 안전한 청소년수련관 운영</v>
      </c>
      <c r="F298" s="8" t="str">
        <f t="shared" si="60"/>
        <v>청소년수련관 시설 관리</v>
      </c>
      <c r="G298" s="8" t="str">
        <f t="shared" si="60"/>
        <v>214-05</v>
      </c>
      <c r="H298" s="8" t="str">
        <f t="shared" si="60"/>
        <v>수선유지교체비</v>
      </c>
      <c r="I298" s="8" t="str">
        <f t="shared" si="60"/>
        <v>수선유지비</v>
      </c>
      <c r="J298" s="13" t="s">
        <v>99</v>
      </c>
      <c r="K298" s="8" t="s">
        <v>1049</v>
      </c>
      <c r="L298" s="108">
        <v>12</v>
      </c>
      <c r="M298" s="8" t="str">
        <f>VLOOKUP(L298,' (참고) 예산별 범례'!$A:$C,3,0)</f>
        <v>시설물 재난·사고</v>
      </c>
      <c r="N298" s="8" t="s">
        <v>1072</v>
      </c>
      <c r="O298" s="9" t="s">
        <v>1084</v>
      </c>
      <c r="P298" s="9"/>
      <c r="Q298" s="8" t="s">
        <v>344</v>
      </c>
      <c r="R298" s="9"/>
      <c r="S298" s="9" t="s">
        <v>442</v>
      </c>
      <c r="T298" s="6">
        <v>16800000</v>
      </c>
      <c r="U298" s="6"/>
      <c r="V298" s="6">
        <f t="shared" si="51"/>
        <v>16800000</v>
      </c>
      <c r="W298" s="37">
        <v>23610400</v>
      </c>
      <c r="X298" s="100">
        <f t="shared" si="54"/>
        <v>1.4053809523809524</v>
      </c>
      <c r="Y298" s="1"/>
      <c r="Z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</row>
    <row r="299" spans="2:58" s="65" customFormat="1" ht="99.95" customHeight="1">
      <c r="B299" s="8">
        <f t="shared" si="55"/>
        <v>30</v>
      </c>
      <c r="C299" s="8" t="str">
        <f t="shared" si="60"/>
        <v>공원수련관관리처(수련관)</v>
      </c>
      <c r="D299" s="8" t="str">
        <f t="shared" si="60"/>
        <v>청소년수련관 대행사업</v>
      </c>
      <c r="E299" s="8" t="str">
        <f t="shared" si="60"/>
        <v>쾌적하고 안전한 청소년수련관 운영</v>
      </c>
      <c r="F299" s="8" t="str">
        <f t="shared" si="60"/>
        <v>청소년수련관 시설 관리</v>
      </c>
      <c r="G299" s="8" t="str">
        <f t="shared" si="60"/>
        <v>214-05</v>
      </c>
      <c r="H299" s="8" t="str">
        <f t="shared" si="60"/>
        <v>수선유지교체비</v>
      </c>
      <c r="I299" s="8" t="str">
        <f t="shared" si="60"/>
        <v>수선유지비</v>
      </c>
      <c r="J299" s="13" t="s">
        <v>298</v>
      </c>
      <c r="K299" s="8" t="s">
        <v>1049</v>
      </c>
      <c r="L299" s="108">
        <v>12</v>
      </c>
      <c r="M299" s="8" t="str">
        <f>VLOOKUP(L299,' (참고) 예산별 범례'!$A:$C,3,0)</f>
        <v>시설물 재난·사고</v>
      </c>
      <c r="N299" s="8" t="s">
        <v>1072</v>
      </c>
      <c r="O299" s="9" t="s">
        <v>1084</v>
      </c>
      <c r="P299" s="9"/>
      <c r="Q299" s="8" t="s">
        <v>344</v>
      </c>
      <c r="R299" s="9"/>
      <c r="S299" s="9" t="s">
        <v>442</v>
      </c>
      <c r="T299" s="6">
        <v>10000000</v>
      </c>
      <c r="U299" s="6"/>
      <c r="V299" s="6">
        <f t="shared" si="51"/>
        <v>10000000</v>
      </c>
      <c r="W299" s="37">
        <v>9777400</v>
      </c>
      <c r="X299" s="100">
        <f t="shared" si="54"/>
        <v>0.97774000000000005</v>
      </c>
      <c r="Y299" s="1"/>
      <c r="Z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</row>
    <row r="300" spans="2:58" s="65" customFormat="1" ht="99.95" customHeight="1">
      <c r="B300" s="8">
        <f t="shared" si="55"/>
        <v>31</v>
      </c>
      <c r="C300" s="8" t="str">
        <f t="shared" si="60"/>
        <v>공원수련관관리처(수련관)</v>
      </c>
      <c r="D300" s="8" t="str">
        <f t="shared" si="60"/>
        <v>청소년수련관 대행사업</v>
      </c>
      <c r="E300" s="8" t="str">
        <f t="shared" si="60"/>
        <v>쾌적하고 안전한 청소년수련관 운영</v>
      </c>
      <c r="F300" s="8" t="str">
        <f t="shared" si="60"/>
        <v>청소년수련관 시설 관리</v>
      </c>
      <c r="G300" s="8" t="str">
        <f t="shared" si="60"/>
        <v>214-05</v>
      </c>
      <c r="H300" s="8" t="str">
        <f t="shared" si="60"/>
        <v>수선유지교체비</v>
      </c>
      <c r="I300" s="8" t="str">
        <f t="shared" si="60"/>
        <v>수선유지비</v>
      </c>
      <c r="J300" s="13" t="s">
        <v>299</v>
      </c>
      <c r="K300" s="8" t="s">
        <v>1049</v>
      </c>
      <c r="L300" s="108">
        <v>12</v>
      </c>
      <c r="M300" s="8" t="str">
        <f>VLOOKUP(L300,' (참고) 예산별 범례'!$A:$C,3,0)</f>
        <v>시설물 재난·사고</v>
      </c>
      <c r="N300" s="8" t="s">
        <v>1072</v>
      </c>
      <c r="O300" s="9" t="s">
        <v>1084</v>
      </c>
      <c r="P300" s="9"/>
      <c r="Q300" s="8" t="s">
        <v>344</v>
      </c>
      <c r="R300" s="9"/>
      <c r="S300" s="9" t="s">
        <v>442</v>
      </c>
      <c r="T300" s="6">
        <v>20000000</v>
      </c>
      <c r="U300" s="6"/>
      <c r="V300" s="6">
        <f t="shared" si="51"/>
        <v>20000000</v>
      </c>
      <c r="W300" s="37">
        <v>24423200</v>
      </c>
      <c r="X300" s="100">
        <f t="shared" si="54"/>
        <v>1.22116</v>
      </c>
      <c r="Y300" s="1"/>
      <c r="Z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</row>
    <row r="301" spans="2:58" s="65" customFormat="1" ht="99.95" customHeight="1">
      <c r="B301" s="8">
        <f t="shared" si="55"/>
        <v>32</v>
      </c>
      <c r="C301" s="8" t="str">
        <f t="shared" si="60"/>
        <v>공원수련관관리처(수련관)</v>
      </c>
      <c r="D301" s="8" t="str">
        <f t="shared" si="60"/>
        <v>청소년수련관 대행사업</v>
      </c>
      <c r="E301" s="8" t="str">
        <f t="shared" si="60"/>
        <v>쾌적하고 안전한 청소년수련관 운영</v>
      </c>
      <c r="F301" s="8" t="str">
        <f t="shared" si="60"/>
        <v>청소년수련관 시설 관리</v>
      </c>
      <c r="G301" s="8" t="str">
        <f t="shared" si="60"/>
        <v>214-05</v>
      </c>
      <c r="H301" s="8" t="str">
        <f t="shared" si="60"/>
        <v>수선유지교체비</v>
      </c>
      <c r="I301" s="8" t="str">
        <f t="shared" si="60"/>
        <v>수선유지비</v>
      </c>
      <c r="J301" s="13" t="s">
        <v>300</v>
      </c>
      <c r="K301" s="8" t="s">
        <v>1049</v>
      </c>
      <c r="L301" s="109" t="s">
        <v>1080</v>
      </c>
      <c r="M301" s="8" t="str">
        <f>VLOOKUP(--L301,' (참고) 예산별 범례'!$A:$C,3,FALSE)</f>
        <v>전기·가스 사고</v>
      </c>
      <c r="N301" s="8" t="s">
        <v>1072</v>
      </c>
      <c r="O301" s="106" t="s">
        <v>1084</v>
      </c>
      <c r="P301" s="9"/>
      <c r="Q301" s="8" t="s">
        <v>344</v>
      </c>
      <c r="R301" s="9"/>
      <c r="S301" s="9" t="s">
        <v>442</v>
      </c>
      <c r="T301" s="6">
        <v>14600000</v>
      </c>
      <c r="U301" s="6"/>
      <c r="V301" s="6">
        <f t="shared" si="51"/>
        <v>14600000</v>
      </c>
      <c r="W301" s="37">
        <v>19769420</v>
      </c>
      <c r="X301" s="100">
        <f t="shared" si="54"/>
        <v>1.3540698630136987</v>
      </c>
      <c r="Y301" s="1"/>
      <c r="Z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</row>
    <row r="302" spans="2:58" s="65" customFormat="1" ht="99.95" customHeight="1">
      <c r="B302" s="8">
        <f t="shared" si="55"/>
        <v>33</v>
      </c>
      <c r="C302" s="8" t="str">
        <f t="shared" si="60"/>
        <v>공원수련관관리처(수련관)</v>
      </c>
      <c r="D302" s="8" t="str">
        <f t="shared" si="60"/>
        <v>청소년수련관 대행사업</v>
      </c>
      <c r="E302" s="8" t="str">
        <f t="shared" si="60"/>
        <v>쾌적하고 안전한 청소년수련관 운영</v>
      </c>
      <c r="F302" s="8" t="str">
        <f t="shared" si="60"/>
        <v>청소년수련관 시설 관리</v>
      </c>
      <c r="G302" s="8" t="str">
        <f t="shared" si="60"/>
        <v>214-05</v>
      </c>
      <c r="H302" s="8" t="str">
        <f t="shared" si="60"/>
        <v>수선유지교체비</v>
      </c>
      <c r="I302" s="8" t="str">
        <f t="shared" si="60"/>
        <v>수선유지비</v>
      </c>
      <c r="J302" s="13" t="s">
        <v>301</v>
      </c>
      <c r="K302" s="8" t="s">
        <v>1049</v>
      </c>
      <c r="L302" s="109" t="s">
        <v>1079</v>
      </c>
      <c r="M302" s="8" t="str">
        <f>VLOOKUP(--L302,' (참고) 예산별 범례'!$A:$C,3,FALSE)</f>
        <v>화재·폭발</v>
      </c>
      <c r="N302" s="8" t="s">
        <v>1072</v>
      </c>
      <c r="O302" s="106" t="s">
        <v>1084</v>
      </c>
      <c r="P302" s="9"/>
      <c r="Q302" s="8" t="s">
        <v>344</v>
      </c>
      <c r="R302" s="9"/>
      <c r="S302" s="9" t="s">
        <v>442</v>
      </c>
      <c r="T302" s="6">
        <v>7500000</v>
      </c>
      <c r="U302" s="6"/>
      <c r="V302" s="6">
        <f t="shared" si="51"/>
        <v>7500000</v>
      </c>
      <c r="W302" s="37">
        <v>1080000</v>
      </c>
      <c r="X302" s="100">
        <f t="shared" si="54"/>
        <v>0.14399999999999999</v>
      </c>
      <c r="Y302" s="1"/>
      <c r="Z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</row>
    <row r="303" spans="2:58" s="65" customFormat="1" ht="99.95" customHeight="1">
      <c r="B303" s="8">
        <f t="shared" si="55"/>
        <v>34</v>
      </c>
      <c r="C303" s="8" t="str">
        <f t="shared" si="60"/>
        <v>공원수련관관리처(수련관)</v>
      </c>
      <c r="D303" s="8" t="str">
        <f t="shared" si="60"/>
        <v>청소년수련관 대행사업</v>
      </c>
      <c r="E303" s="8" t="str">
        <f t="shared" si="60"/>
        <v>쾌적하고 안전한 청소년수련관 운영</v>
      </c>
      <c r="F303" s="8" t="str">
        <f t="shared" si="60"/>
        <v>청소년수련관 시설 관리</v>
      </c>
      <c r="G303" s="8" t="str">
        <f t="shared" si="60"/>
        <v>214-05</v>
      </c>
      <c r="H303" s="8" t="str">
        <f t="shared" si="60"/>
        <v>수선유지교체비</v>
      </c>
      <c r="I303" s="8" t="str">
        <f t="shared" si="60"/>
        <v>수선유지비</v>
      </c>
      <c r="J303" s="13" t="s">
        <v>94</v>
      </c>
      <c r="K303" s="8" t="s">
        <v>1049</v>
      </c>
      <c r="L303" s="108">
        <v>12</v>
      </c>
      <c r="M303" s="8" t="str">
        <f>VLOOKUP(L303,' (참고) 예산별 범례'!$A:$C,3,0)</f>
        <v>시설물 재난·사고</v>
      </c>
      <c r="N303" s="8" t="s">
        <v>1072</v>
      </c>
      <c r="O303" s="9" t="s">
        <v>1084</v>
      </c>
      <c r="P303" s="9"/>
      <c r="Q303" s="8" t="s">
        <v>344</v>
      </c>
      <c r="R303" s="9"/>
      <c r="S303" s="9" t="s">
        <v>442</v>
      </c>
      <c r="T303" s="6">
        <v>4000000</v>
      </c>
      <c r="U303" s="6"/>
      <c r="V303" s="6">
        <f t="shared" si="51"/>
        <v>4000000</v>
      </c>
      <c r="W303" s="37">
        <v>5530000</v>
      </c>
      <c r="X303" s="100">
        <f t="shared" si="54"/>
        <v>1.3825000000000001</v>
      </c>
      <c r="Y303" s="1"/>
      <c r="Z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</row>
    <row r="304" spans="2:58" s="65" customFormat="1" ht="99.95" customHeight="1">
      <c r="B304" s="8">
        <f t="shared" si="55"/>
        <v>35</v>
      </c>
      <c r="C304" s="8" t="str">
        <f t="shared" si="60"/>
        <v>공원수련관관리처(수련관)</v>
      </c>
      <c r="D304" s="8" t="str">
        <f t="shared" si="60"/>
        <v>청소년수련관 대행사업</v>
      </c>
      <c r="E304" s="8" t="str">
        <f t="shared" si="60"/>
        <v>쾌적하고 안전한 청소년수련관 운영</v>
      </c>
      <c r="F304" s="8" t="str">
        <f t="shared" si="60"/>
        <v>청소년수련관 시설 관리</v>
      </c>
      <c r="G304" s="8" t="str">
        <f t="shared" si="60"/>
        <v>214-05</v>
      </c>
      <c r="H304" s="8" t="str">
        <f t="shared" si="60"/>
        <v>수선유지교체비</v>
      </c>
      <c r="I304" s="8" t="str">
        <f t="shared" si="60"/>
        <v>수선유지비</v>
      </c>
      <c r="J304" s="13" t="s">
        <v>302</v>
      </c>
      <c r="K304" s="8" t="s">
        <v>1049</v>
      </c>
      <c r="L304" s="109" t="s">
        <v>1082</v>
      </c>
      <c r="M304" s="8" t="str">
        <f>VLOOKUP(--L304,' (참고) 예산별 범례'!$A:$C,3,FALSE)</f>
        <v>수질오염</v>
      </c>
      <c r="N304" s="8" t="s">
        <v>1072</v>
      </c>
      <c r="O304" s="106" t="s">
        <v>1084</v>
      </c>
      <c r="P304" s="9"/>
      <c r="Q304" s="8" t="s">
        <v>344</v>
      </c>
      <c r="R304" s="9"/>
      <c r="S304" s="9" t="s">
        <v>442</v>
      </c>
      <c r="T304" s="6">
        <v>2000000</v>
      </c>
      <c r="U304" s="6"/>
      <c r="V304" s="6">
        <f t="shared" si="51"/>
        <v>2000000</v>
      </c>
      <c r="W304" s="37">
        <v>1900000</v>
      </c>
      <c r="X304" s="100">
        <f t="shared" si="54"/>
        <v>0.95</v>
      </c>
      <c r="Y304" s="1"/>
      <c r="Z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</row>
    <row r="305" spans="2:58" s="65" customFormat="1" ht="99.95" customHeight="1">
      <c r="B305" s="8">
        <f t="shared" si="55"/>
        <v>36</v>
      </c>
      <c r="C305" s="8" t="str">
        <f t="shared" si="60"/>
        <v>공원수련관관리처(수련관)</v>
      </c>
      <c r="D305" s="8" t="str">
        <f t="shared" si="60"/>
        <v>청소년수련관 대행사업</v>
      </c>
      <c r="E305" s="8" t="str">
        <f t="shared" si="60"/>
        <v>쾌적하고 안전한 청소년수련관 운영</v>
      </c>
      <c r="F305" s="8" t="str">
        <f t="shared" si="60"/>
        <v>청소년수련관 시설 관리</v>
      </c>
      <c r="G305" s="8" t="str">
        <f t="shared" si="60"/>
        <v>214-05</v>
      </c>
      <c r="H305" s="8" t="str">
        <f t="shared" si="60"/>
        <v>수선유지교체비</v>
      </c>
      <c r="I305" s="8" t="str">
        <f t="shared" si="60"/>
        <v>수선유지비</v>
      </c>
      <c r="J305" s="13" t="s">
        <v>303</v>
      </c>
      <c r="K305" s="8" t="s">
        <v>1049</v>
      </c>
      <c r="L305" s="109" t="s">
        <v>1082</v>
      </c>
      <c r="M305" s="8" t="str">
        <f>VLOOKUP(--L305,' (참고) 예산별 범례'!$A:$C,3,FALSE)</f>
        <v>수질오염</v>
      </c>
      <c r="N305" s="8" t="s">
        <v>1072</v>
      </c>
      <c r="O305" s="106" t="s">
        <v>1084</v>
      </c>
      <c r="P305" s="9"/>
      <c r="Q305" s="8" t="s">
        <v>344</v>
      </c>
      <c r="R305" s="9"/>
      <c r="S305" s="9" t="s">
        <v>442</v>
      </c>
      <c r="T305" s="6">
        <v>16000000</v>
      </c>
      <c r="U305" s="6"/>
      <c r="V305" s="6">
        <f t="shared" si="51"/>
        <v>16000000</v>
      </c>
      <c r="W305" s="37">
        <v>11954460</v>
      </c>
      <c r="X305" s="100">
        <f t="shared" si="54"/>
        <v>0.74715374999999995</v>
      </c>
      <c r="Y305" s="1"/>
      <c r="Z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</row>
    <row r="306" spans="2:58" s="65" customFormat="1" ht="99.95" customHeight="1">
      <c r="B306" s="8">
        <f t="shared" si="55"/>
        <v>37</v>
      </c>
      <c r="C306" s="8" t="str">
        <f t="shared" si="60"/>
        <v>공원수련관관리처(수련관)</v>
      </c>
      <c r="D306" s="8" t="str">
        <f t="shared" si="60"/>
        <v>청소년수련관 대행사업</v>
      </c>
      <c r="E306" s="8" t="str">
        <f t="shared" si="60"/>
        <v>쾌적하고 안전한 청소년수련관 운영</v>
      </c>
      <c r="F306" s="8" t="str">
        <f t="shared" si="60"/>
        <v>청소년수련관 시설 관리</v>
      </c>
      <c r="G306" s="8" t="str">
        <f t="shared" si="60"/>
        <v>214-05</v>
      </c>
      <c r="H306" s="8" t="str">
        <f t="shared" si="60"/>
        <v>수선유지교체비</v>
      </c>
      <c r="I306" s="8" t="str">
        <f t="shared" si="60"/>
        <v>수선유지비</v>
      </c>
      <c r="J306" s="13" t="s">
        <v>304</v>
      </c>
      <c r="K306" s="8" t="s">
        <v>1049</v>
      </c>
      <c r="L306" s="108">
        <v>12</v>
      </c>
      <c r="M306" s="8" t="str">
        <f>VLOOKUP(L306,' (참고) 예산별 범례'!$A:$C,3,0)</f>
        <v>시설물 재난·사고</v>
      </c>
      <c r="N306" s="8" t="s">
        <v>1072</v>
      </c>
      <c r="O306" s="9" t="s">
        <v>1084</v>
      </c>
      <c r="P306" s="8"/>
      <c r="Q306" s="8" t="s">
        <v>344</v>
      </c>
      <c r="R306" s="9"/>
      <c r="S306" s="9" t="s">
        <v>442</v>
      </c>
      <c r="T306" s="6">
        <v>3150000</v>
      </c>
      <c r="U306" s="6"/>
      <c r="V306" s="6">
        <f t="shared" si="51"/>
        <v>3150000</v>
      </c>
      <c r="W306" s="37">
        <v>2564760</v>
      </c>
      <c r="X306" s="100">
        <f t="shared" si="54"/>
        <v>0.81420952380952383</v>
      </c>
      <c r="Y306" s="1"/>
      <c r="Z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</row>
    <row r="307" spans="2:58" s="65" customFormat="1" ht="99.95" customHeight="1">
      <c r="B307" s="8">
        <f t="shared" si="55"/>
        <v>38</v>
      </c>
      <c r="C307" s="8" t="str">
        <f t="shared" si="60"/>
        <v>공원수련관관리처(수련관)</v>
      </c>
      <c r="D307" s="9" t="s">
        <v>305</v>
      </c>
      <c r="E307" s="9" t="s">
        <v>306</v>
      </c>
      <c r="F307" s="9" t="s">
        <v>307</v>
      </c>
      <c r="G307" s="9" t="s">
        <v>416</v>
      </c>
      <c r="H307" s="9" t="s">
        <v>417</v>
      </c>
      <c r="I307" s="8" t="s">
        <v>418</v>
      </c>
      <c r="J307" s="13" t="s">
        <v>308</v>
      </c>
      <c r="K307" s="8" t="s">
        <v>1049</v>
      </c>
      <c r="L307" s="108">
        <v>12</v>
      </c>
      <c r="M307" s="8" t="str">
        <f>VLOOKUP(L307,' (참고) 예산별 범례'!$A:$C,3,0)</f>
        <v>시설물 재난·사고</v>
      </c>
      <c r="N307" s="8" t="s">
        <v>344</v>
      </c>
      <c r="O307" s="9" t="s">
        <v>1084</v>
      </c>
      <c r="P307" s="9"/>
      <c r="Q307" s="8" t="s">
        <v>344</v>
      </c>
      <c r="R307" s="9"/>
      <c r="S307" s="8" t="s">
        <v>442</v>
      </c>
      <c r="T307" s="6">
        <v>40000000</v>
      </c>
      <c r="U307" s="6"/>
      <c r="V307" s="6">
        <f t="shared" si="51"/>
        <v>40000000</v>
      </c>
      <c r="W307" s="37">
        <v>36400000</v>
      </c>
      <c r="X307" s="100">
        <f t="shared" si="54"/>
        <v>0.91</v>
      </c>
      <c r="Y307" s="1"/>
      <c r="Z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</row>
    <row r="308" spans="2:58" s="65" customFormat="1" ht="99.95" customHeight="1">
      <c r="B308" s="8">
        <f t="shared" si="55"/>
        <v>39</v>
      </c>
      <c r="C308" s="8" t="str">
        <f t="shared" si="60"/>
        <v>공원수련관관리처(수련관)</v>
      </c>
      <c r="D308" s="9" t="str">
        <f t="shared" si="60"/>
        <v>청소년수련관 대행사업(자본)</v>
      </c>
      <c r="E308" s="9" t="str">
        <f t="shared" si="60"/>
        <v>수요자 중심의 청소년수련관환경 조성(자본)</v>
      </c>
      <c r="F308" s="9" t="str">
        <f t="shared" si="60"/>
        <v>청소년수련관 시설 개선(건물)</v>
      </c>
      <c r="G308" s="9" t="str">
        <f t="shared" si="60"/>
        <v>401-01</v>
      </c>
      <c r="H308" s="9" t="str">
        <f t="shared" si="60"/>
        <v>시설비및부대비</v>
      </c>
      <c r="I308" s="8" t="str">
        <f t="shared" si="60"/>
        <v>시설비</v>
      </c>
      <c r="J308" s="13" t="s">
        <v>309</v>
      </c>
      <c r="K308" s="91" t="s">
        <v>892</v>
      </c>
      <c r="L308" s="109" t="s">
        <v>1088</v>
      </c>
      <c r="M308" s="8" t="str">
        <f>VLOOKUP(--L308,' (참고) 예산별 범례'!$A:$C,3,FALSE)</f>
        <v>폭염</v>
      </c>
      <c r="N308" s="8" t="s">
        <v>344</v>
      </c>
      <c r="O308" s="106" t="s">
        <v>1084</v>
      </c>
      <c r="P308" s="9"/>
      <c r="Q308" s="8" t="s">
        <v>344</v>
      </c>
      <c r="R308" s="9"/>
      <c r="S308" s="8" t="s">
        <v>428</v>
      </c>
      <c r="T308" s="6">
        <v>30000000</v>
      </c>
      <c r="U308" s="6"/>
      <c r="V308" s="6">
        <f t="shared" si="51"/>
        <v>30000000</v>
      </c>
      <c r="W308" s="37">
        <v>30016800</v>
      </c>
      <c r="X308" s="100">
        <f t="shared" si="54"/>
        <v>1.0005599999999999</v>
      </c>
      <c r="Y308" s="1"/>
      <c r="Z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</row>
    <row r="309" spans="2:58" s="65" customFormat="1" ht="99.95" customHeight="1">
      <c r="B309" s="8">
        <f t="shared" si="55"/>
        <v>40</v>
      </c>
      <c r="C309" s="8" t="str">
        <f t="shared" si="60"/>
        <v>공원수련관관리처(수련관)</v>
      </c>
      <c r="D309" s="8" t="str">
        <f t="shared" si="60"/>
        <v>청소년수련관 대행사업(자본)</v>
      </c>
      <c r="E309" s="8" t="str">
        <f t="shared" si="60"/>
        <v>수요자 중심의 청소년수련관환경 조성(자본)</v>
      </c>
      <c r="F309" s="8" t="str">
        <f t="shared" si="60"/>
        <v>청소년수련관 시설 개선(건물)</v>
      </c>
      <c r="G309" s="8" t="str">
        <f t="shared" si="60"/>
        <v>401-01</v>
      </c>
      <c r="H309" s="8" t="str">
        <f t="shared" si="60"/>
        <v>시설비및부대비</v>
      </c>
      <c r="I309" s="8" t="str">
        <f t="shared" si="60"/>
        <v>시설비</v>
      </c>
      <c r="J309" s="13" t="s">
        <v>310</v>
      </c>
      <c r="K309" s="8" t="s">
        <v>1049</v>
      </c>
      <c r="L309" s="108">
        <v>12</v>
      </c>
      <c r="M309" s="8" t="str">
        <f>VLOOKUP(L309,' (참고) 예산별 범례'!$A:$C,3,0)</f>
        <v>시설물 재난·사고</v>
      </c>
      <c r="N309" s="8" t="s">
        <v>344</v>
      </c>
      <c r="O309" s="9" t="s">
        <v>1084</v>
      </c>
      <c r="P309" s="9"/>
      <c r="Q309" s="8" t="s">
        <v>344</v>
      </c>
      <c r="R309" s="9"/>
      <c r="S309" s="8" t="s">
        <v>428</v>
      </c>
      <c r="T309" s="6">
        <v>21000000</v>
      </c>
      <c r="U309" s="6"/>
      <c r="V309" s="6">
        <f t="shared" si="51"/>
        <v>21000000</v>
      </c>
      <c r="W309" s="37">
        <v>19000000</v>
      </c>
      <c r="X309" s="100">
        <f t="shared" si="54"/>
        <v>0.90476190476190477</v>
      </c>
      <c r="Y309" s="1"/>
      <c r="Z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</row>
    <row r="310" spans="2:58" s="65" customFormat="1" ht="99.95" customHeight="1">
      <c r="B310" s="8">
        <f t="shared" si="55"/>
        <v>41</v>
      </c>
      <c r="C310" s="8" t="str">
        <f t="shared" si="60"/>
        <v>공원수련관관리처(수련관)</v>
      </c>
      <c r="D310" s="8" t="str">
        <f t="shared" si="60"/>
        <v>청소년수련관 대행사업(자본)</v>
      </c>
      <c r="E310" s="8" t="str">
        <f t="shared" si="60"/>
        <v>수요자 중심의 청소년수련관환경 조성(자본)</v>
      </c>
      <c r="F310" s="8" t="str">
        <f t="shared" si="60"/>
        <v>청소년수련관 시설 개선(건물)</v>
      </c>
      <c r="G310" s="8" t="str">
        <f t="shared" si="60"/>
        <v>401-01</v>
      </c>
      <c r="H310" s="8" t="str">
        <f t="shared" si="60"/>
        <v>시설비및부대비</v>
      </c>
      <c r="I310" s="8" t="str">
        <f t="shared" si="60"/>
        <v>시설비</v>
      </c>
      <c r="J310" s="13" t="s">
        <v>311</v>
      </c>
      <c r="K310" s="8" t="s">
        <v>1049</v>
      </c>
      <c r="L310" s="108">
        <v>12</v>
      </c>
      <c r="M310" s="8" t="str">
        <f>VLOOKUP(L310,' (참고) 예산별 범례'!$A:$C,3,0)</f>
        <v>시설물 재난·사고</v>
      </c>
      <c r="N310" s="8" t="s">
        <v>344</v>
      </c>
      <c r="O310" s="9" t="s">
        <v>1084</v>
      </c>
      <c r="P310" s="9"/>
      <c r="Q310" s="8" t="s">
        <v>344</v>
      </c>
      <c r="R310" s="9"/>
      <c r="S310" s="8" t="s">
        <v>428</v>
      </c>
      <c r="T310" s="6">
        <v>15000000</v>
      </c>
      <c r="U310" s="6"/>
      <c r="V310" s="6">
        <f t="shared" si="51"/>
        <v>15000000</v>
      </c>
      <c r="W310" s="37">
        <v>14150000</v>
      </c>
      <c r="X310" s="100">
        <f t="shared" si="54"/>
        <v>0.94333333333333336</v>
      </c>
      <c r="Y310" s="1"/>
      <c r="Z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</row>
    <row r="311" spans="2:58" s="65" customFormat="1" ht="99.95" customHeight="1">
      <c r="B311" s="8">
        <f t="shared" si="55"/>
        <v>42</v>
      </c>
      <c r="C311" s="8" t="str">
        <f t="shared" ref="C311:I311" si="61">C310</f>
        <v>공원수련관관리처(수련관)</v>
      </c>
      <c r="D311" s="8" t="str">
        <f t="shared" si="61"/>
        <v>청소년수련관 대행사업(자본)</v>
      </c>
      <c r="E311" s="8" t="str">
        <f t="shared" si="61"/>
        <v>수요자 중심의 청소년수련관환경 조성(자본)</v>
      </c>
      <c r="F311" s="8" t="str">
        <f t="shared" si="61"/>
        <v>청소년수련관 시설 개선(건물)</v>
      </c>
      <c r="G311" s="8" t="str">
        <f t="shared" si="61"/>
        <v>401-01</v>
      </c>
      <c r="H311" s="8" t="str">
        <f t="shared" si="61"/>
        <v>시설비및부대비</v>
      </c>
      <c r="I311" s="8" t="str">
        <f t="shared" si="61"/>
        <v>시설비</v>
      </c>
      <c r="J311" s="13" t="s">
        <v>1109</v>
      </c>
      <c r="K311" s="8" t="s">
        <v>1049</v>
      </c>
      <c r="L311" s="108">
        <v>12</v>
      </c>
      <c r="M311" s="8" t="str">
        <f>VLOOKUP(L311,' (참고) 예산별 범례'!$A:$C,3,0)</f>
        <v>시설물 재난·사고</v>
      </c>
      <c r="N311" s="8" t="s">
        <v>344</v>
      </c>
      <c r="O311" s="9" t="s">
        <v>1084</v>
      </c>
      <c r="P311" s="9"/>
      <c r="Q311" s="8" t="s">
        <v>344</v>
      </c>
      <c r="R311" s="9"/>
      <c r="S311" s="8" t="s">
        <v>428</v>
      </c>
      <c r="T311" s="6">
        <v>94000000</v>
      </c>
      <c r="U311" s="6">
        <f>1000000-11000000</f>
        <v>-10000000</v>
      </c>
      <c r="V311" s="6">
        <f t="shared" si="51"/>
        <v>84000000</v>
      </c>
      <c r="W311" s="37">
        <v>83303620</v>
      </c>
      <c r="X311" s="100">
        <f t="shared" si="54"/>
        <v>0.9917097619047619</v>
      </c>
      <c r="Y311" s="1"/>
      <c r="Z311" s="4" t="s">
        <v>1107</v>
      </c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</row>
    <row r="312" spans="2:58" s="65" customFormat="1" ht="99.95" customHeight="1">
      <c r="B312" s="8">
        <f t="shared" si="55"/>
        <v>43</v>
      </c>
      <c r="C312" s="8" t="str">
        <f>C311</f>
        <v>공원수련관관리처(수련관)</v>
      </c>
      <c r="D312" s="8" t="str">
        <f>D311</f>
        <v>청소년수련관 대행사업(자본)</v>
      </c>
      <c r="E312" s="8" t="str">
        <f>E311</f>
        <v>수요자 중심의 청소년수련관환경 조성(자본)</v>
      </c>
      <c r="F312" s="9" t="s">
        <v>312</v>
      </c>
      <c r="G312" s="9" t="s">
        <v>395</v>
      </c>
      <c r="H312" s="9" t="s">
        <v>396</v>
      </c>
      <c r="I312" s="8" t="s">
        <v>397</v>
      </c>
      <c r="J312" s="14" t="s">
        <v>472</v>
      </c>
      <c r="K312" s="92" t="s">
        <v>1050</v>
      </c>
      <c r="L312" s="109" t="s">
        <v>1077</v>
      </c>
      <c r="M312" s="8" t="str">
        <f>VLOOKUP(--L312,' (참고) 예산별 범례'!$A:$C,3,FALSE)</f>
        <v>교부세 및 기타</v>
      </c>
      <c r="N312" s="8" t="s">
        <v>1072</v>
      </c>
      <c r="O312" s="107" t="s">
        <v>1084</v>
      </c>
      <c r="P312" s="9"/>
      <c r="Q312" s="9"/>
      <c r="R312" s="8" t="s">
        <v>344</v>
      </c>
      <c r="S312" s="8" t="s">
        <v>442</v>
      </c>
      <c r="T312" s="6">
        <v>3300000</v>
      </c>
      <c r="U312" s="6"/>
      <c r="V312" s="6">
        <f t="shared" si="51"/>
        <v>3300000</v>
      </c>
      <c r="W312" s="37">
        <v>3200000</v>
      </c>
      <c r="X312" s="100">
        <f t="shared" si="54"/>
        <v>0.96969696969696972</v>
      </c>
      <c r="Y312" s="1"/>
      <c r="Z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</row>
    <row r="313" spans="2:58" s="65" customFormat="1" ht="99.95" customHeight="1">
      <c r="B313" s="8">
        <f t="shared" si="55"/>
        <v>44</v>
      </c>
      <c r="C313" s="8" t="str">
        <f t="shared" ref="C313:I313" si="62">C312</f>
        <v>공원수련관관리처(수련관)</v>
      </c>
      <c r="D313" s="8" t="str">
        <f t="shared" si="62"/>
        <v>청소년수련관 대행사업(자본)</v>
      </c>
      <c r="E313" s="8" t="str">
        <f t="shared" si="62"/>
        <v>수요자 중심의 청소년수련관환경 조성(자본)</v>
      </c>
      <c r="F313" s="9" t="str">
        <f t="shared" si="62"/>
        <v>청소년수련관 자산 취득(공기구비품)</v>
      </c>
      <c r="G313" s="9" t="str">
        <f t="shared" si="62"/>
        <v>405-01</v>
      </c>
      <c r="H313" s="9" t="str">
        <f t="shared" si="62"/>
        <v>자산취득비</v>
      </c>
      <c r="I313" s="8" t="str">
        <f t="shared" si="62"/>
        <v>자산및물품취득비</v>
      </c>
      <c r="J313" s="13" t="s">
        <v>473</v>
      </c>
      <c r="K313" s="8" t="s">
        <v>1049</v>
      </c>
      <c r="L313" s="109" t="s">
        <v>1080</v>
      </c>
      <c r="M313" s="8" t="str">
        <f>VLOOKUP(--L313,' (참고) 예산별 범례'!$A:$C,3,FALSE)</f>
        <v>전기·가스 사고</v>
      </c>
      <c r="N313" s="8" t="s">
        <v>1072</v>
      </c>
      <c r="O313" s="106" t="s">
        <v>1084</v>
      </c>
      <c r="P313" s="9"/>
      <c r="Q313" s="8" t="s">
        <v>344</v>
      </c>
      <c r="R313" s="9"/>
      <c r="S313" s="8" t="s">
        <v>442</v>
      </c>
      <c r="T313" s="6">
        <v>3800000</v>
      </c>
      <c r="U313" s="6"/>
      <c r="V313" s="6">
        <f t="shared" si="51"/>
        <v>3800000</v>
      </c>
      <c r="W313" s="37">
        <v>3685000</v>
      </c>
      <c r="X313" s="100">
        <f t="shared" si="54"/>
        <v>0.96973684210526312</v>
      </c>
      <c r="Y313" s="1"/>
      <c r="Z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</row>
    <row r="314" spans="2:58" s="65" customFormat="1" ht="99.95" customHeight="1">
      <c r="B314" s="8">
        <f>ROW()-269</f>
        <v>45</v>
      </c>
      <c r="C314" s="8" t="s">
        <v>1101</v>
      </c>
      <c r="D314" s="8" t="s">
        <v>305</v>
      </c>
      <c r="E314" s="8" t="s">
        <v>306</v>
      </c>
      <c r="F314" s="9" t="s">
        <v>307</v>
      </c>
      <c r="G314" s="9" t="s">
        <v>1095</v>
      </c>
      <c r="H314" s="9" t="s">
        <v>1098</v>
      </c>
      <c r="I314" s="8" t="s">
        <v>1099</v>
      </c>
      <c r="J314" s="13" t="s">
        <v>1102</v>
      </c>
      <c r="K314" s="8" t="s">
        <v>1049</v>
      </c>
      <c r="L314" s="109" t="s">
        <v>1078</v>
      </c>
      <c r="M314" s="8" t="str">
        <f>VLOOKUP(--L314,' (참고) 예산별 범례'!$A:$C,3,FALSE)</f>
        <v>시설물 재난·사고</v>
      </c>
      <c r="N314" s="8" t="s">
        <v>344</v>
      </c>
      <c r="O314" s="106" t="s">
        <v>1084</v>
      </c>
      <c r="P314" s="9"/>
      <c r="Q314" s="8" t="s">
        <v>344</v>
      </c>
      <c r="R314" s="9"/>
      <c r="S314" s="8" t="s">
        <v>428</v>
      </c>
      <c r="T314" s="6">
        <v>0</v>
      </c>
      <c r="U314" s="6">
        <v>15000000</v>
      </c>
      <c r="V314" s="6">
        <f t="shared" si="51"/>
        <v>15000000</v>
      </c>
      <c r="W314" s="37">
        <v>14753000</v>
      </c>
      <c r="X314" s="100">
        <f t="shared" si="54"/>
        <v>0.98353333333333337</v>
      </c>
      <c r="Y314" s="1"/>
      <c r="Z314" s="4" t="s">
        <v>1104</v>
      </c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</row>
    <row r="315" spans="2:58" s="65" customFormat="1" ht="99.95" customHeight="1">
      <c r="B315" s="8">
        <f>ROW()-323</f>
        <v>-8</v>
      </c>
      <c r="C315" s="8" t="s">
        <v>353</v>
      </c>
      <c r="D315" s="9" t="s">
        <v>49</v>
      </c>
      <c r="E315" s="9" t="s">
        <v>313</v>
      </c>
      <c r="F315" s="9" t="s">
        <v>314</v>
      </c>
      <c r="G315" s="9" t="s">
        <v>374</v>
      </c>
      <c r="H315" s="9" t="s">
        <v>375</v>
      </c>
      <c r="I315" s="8" t="s">
        <v>376</v>
      </c>
      <c r="J315" s="13" t="s">
        <v>315</v>
      </c>
      <c r="K315" s="91" t="s">
        <v>892</v>
      </c>
      <c r="L315" s="109" t="s">
        <v>1087</v>
      </c>
      <c r="M315" s="8" t="str">
        <f>VLOOKUP(--L315,' (참고) 예산별 범례'!$A:$C,3,FALSE)</f>
        <v>대설·한파</v>
      </c>
      <c r="N315" s="8" t="s">
        <v>1072</v>
      </c>
      <c r="O315" s="106" t="s">
        <v>1090</v>
      </c>
      <c r="P315" s="8" t="s">
        <v>344</v>
      </c>
      <c r="Q315" s="9"/>
      <c r="R315" s="9"/>
      <c r="S315" s="8" t="s">
        <v>442</v>
      </c>
      <c r="T315" s="6">
        <v>4000000</v>
      </c>
      <c r="U315" s="6"/>
      <c r="V315" s="6">
        <f t="shared" si="51"/>
        <v>4000000</v>
      </c>
      <c r="W315" s="37">
        <v>3990500</v>
      </c>
      <c r="X315" s="100">
        <f t="shared" si="54"/>
        <v>0.99762499999999998</v>
      </c>
      <c r="Y315" s="1"/>
      <c r="Z315" s="4"/>
      <c r="AD315" s="65" t="s">
        <v>1110</v>
      </c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</row>
    <row r="316" spans="2:58" s="65" customFormat="1" ht="99.95" customHeight="1">
      <c r="B316" s="8">
        <f t="shared" ref="B316:B337" si="63">ROW()-323</f>
        <v>-7</v>
      </c>
      <c r="C316" s="8" t="str">
        <f t="shared" ref="C316:I331" si="64">C315</f>
        <v>시설관리처(공영주차장)</v>
      </c>
      <c r="D316" s="9" t="str">
        <f>D315</f>
        <v>주차 및 특별교통수단 대행사업</v>
      </c>
      <c r="E316" s="9" t="str">
        <f>E315</f>
        <v>수요자 중심의 공영주차시설 운영</v>
      </c>
      <c r="F316" s="9" t="str">
        <f>F315</f>
        <v>공영주차장 운영</v>
      </c>
      <c r="G316" s="9" t="str">
        <f>G315</f>
        <v>201-01</v>
      </c>
      <c r="H316" s="9" t="str">
        <f t="shared" ref="H316:I330" si="65">H315</f>
        <v>일반운영비</v>
      </c>
      <c r="I316" s="8" t="str">
        <f>I315</f>
        <v>사무관리비</v>
      </c>
      <c r="J316" s="13" t="s">
        <v>316</v>
      </c>
      <c r="K316" s="91" t="s">
        <v>1050</v>
      </c>
      <c r="L316" s="109" t="s">
        <v>1073</v>
      </c>
      <c r="M316" s="8" t="str">
        <f>VLOOKUP(--L316,' (참고) 예산별 범례'!$A:$C,3,FALSE)</f>
        <v>재난안전관리체계</v>
      </c>
      <c r="N316" s="8" t="s">
        <v>1072</v>
      </c>
      <c r="O316" s="106" t="s">
        <v>1090</v>
      </c>
      <c r="P316" s="8" t="s">
        <v>344</v>
      </c>
      <c r="Q316" s="9"/>
      <c r="R316" s="9"/>
      <c r="S316" s="8" t="s">
        <v>442</v>
      </c>
      <c r="T316" s="6">
        <v>3000000</v>
      </c>
      <c r="U316" s="6"/>
      <c r="V316" s="6">
        <f t="shared" si="51"/>
        <v>3000000</v>
      </c>
      <c r="W316" s="37">
        <v>1219800</v>
      </c>
      <c r="X316" s="100">
        <f t="shared" si="54"/>
        <v>0.40660000000000002</v>
      </c>
      <c r="Y316" s="1"/>
      <c r="Z316" s="4"/>
      <c r="AD316" s="65" t="s">
        <v>1110</v>
      </c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</row>
    <row r="317" spans="2:58" s="65" customFormat="1" ht="99.95" customHeight="1">
      <c r="B317" s="8">
        <f t="shared" si="63"/>
        <v>-6</v>
      </c>
      <c r="C317" s="8" t="str">
        <f t="shared" si="64"/>
        <v>시설관리처(공영주차장)</v>
      </c>
      <c r="D317" s="8" t="str">
        <f>D316</f>
        <v>주차 및 특별교통수단 대행사업</v>
      </c>
      <c r="E317" s="8" t="str">
        <f>E316</f>
        <v>수요자 중심의 공영주차시설 운영</v>
      </c>
      <c r="F317" s="8" t="str">
        <f>F316</f>
        <v>공영주차장 운영</v>
      </c>
      <c r="G317" s="8" t="s">
        <v>377</v>
      </c>
      <c r="H317" s="8" t="str">
        <f t="shared" si="65"/>
        <v>일반운영비</v>
      </c>
      <c r="I317" s="8" t="s">
        <v>378</v>
      </c>
      <c r="J317" s="13" t="s">
        <v>474</v>
      </c>
      <c r="K317" s="8" t="s">
        <v>1049</v>
      </c>
      <c r="L317" s="109" t="s">
        <v>1085</v>
      </c>
      <c r="M317" s="8" t="str">
        <f>VLOOKUP(--L317,' (참고) 예산별 범례'!$A:$C,3,FALSE)</f>
        <v>승강기 사고</v>
      </c>
      <c r="N317" s="8" t="s">
        <v>1072</v>
      </c>
      <c r="O317" s="106" t="s">
        <v>1092</v>
      </c>
      <c r="P317" s="9"/>
      <c r="Q317" s="8" t="s">
        <v>344</v>
      </c>
      <c r="R317" s="9"/>
      <c r="S317" s="8" t="s">
        <v>427</v>
      </c>
      <c r="T317" s="6">
        <v>300000</v>
      </c>
      <c r="U317" s="6"/>
      <c r="V317" s="6">
        <f t="shared" si="51"/>
        <v>300000</v>
      </c>
      <c r="W317" s="37">
        <v>127270</v>
      </c>
      <c r="X317" s="100">
        <f t="shared" si="54"/>
        <v>0.42423333333333335</v>
      </c>
      <c r="Y317" s="1"/>
      <c r="Z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</row>
    <row r="318" spans="2:58" s="65" customFormat="1" ht="99.95" customHeight="1">
      <c r="B318" s="8">
        <f t="shared" si="63"/>
        <v>-5</v>
      </c>
      <c r="C318" s="8" t="str">
        <f t="shared" si="64"/>
        <v>시설관리처(공영주차장)</v>
      </c>
      <c r="D318" s="8" t="str">
        <f t="shared" si="64"/>
        <v>주차 및 특별교통수단 대행사업</v>
      </c>
      <c r="E318" s="8" t="str">
        <f t="shared" si="64"/>
        <v>수요자 중심의 공영주차시설 운영</v>
      </c>
      <c r="F318" s="8" t="str">
        <f t="shared" si="64"/>
        <v>공영주차장 운영</v>
      </c>
      <c r="G318" s="8" t="str">
        <f t="shared" si="64"/>
        <v>201-11</v>
      </c>
      <c r="H318" s="8" t="str">
        <f t="shared" si="65"/>
        <v>일반운영비</v>
      </c>
      <c r="I318" s="8" t="str">
        <f t="shared" si="65"/>
        <v>지급수수료</v>
      </c>
      <c r="J318" s="13" t="s">
        <v>317</v>
      </c>
      <c r="K318" s="8" t="s">
        <v>1049</v>
      </c>
      <c r="L318" s="109" t="s">
        <v>1080</v>
      </c>
      <c r="M318" s="8" t="str">
        <f>VLOOKUP(--L318,' (참고) 예산별 범례'!$A:$C,3,FALSE)</f>
        <v>전기·가스 사고</v>
      </c>
      <c r="N318" s="8" t="s">
        <v>1072</v>
      </c>
      <c r="O318" s="106" t="s">
        <v>1092</v>
      </c>
      <c r="P318" s="9"/>
      <c r="Q318" s="8" t="s">
        <v>344</v>
      </c>
      <c r="R318" s="9"/>
      <c r="S318" s="8" t="s">
        <v>427</v>
      </c>
      <c r="T318" s="6">
        <v>1560000</v>
      </c>
      <c r="U318" s="6"/>
      <c r="V318" s="6">
        <f t="shared" si="51"/>
        <v>1560000</v>
      </c>
      <c r="W318" s="37">
        <v>950000</v>
      </c>
      <c r="X318" s="100">
        <f t="shared" si="54"/>
        <v>0.60897435897435892</v>
      </c>
      <c r="Y318" s="1"/>
      <c r="Z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</row>
    <row r="319" spans="2:58" s="65" customFormat="1" ht="99.95" customHeight="1">
      <c r="B319" s="8">
        <f t="shared" si="63"/>
        <v>-4</v>
      </c>
      <c r="C319" s="8" t="str">
        <f t="shared" si="64"/>
        <v>시설관리처(공영주차장)</v>
      </c>
      <c r="D319" s="8" t="str">
        <f t="shared" si="64"/>
        <v>주차 및 특별교통수단 대행사업</v>
      </c>
      <c r="E319" s="8" t="str">
        <f t="shared" si="64"/>
        <v>수요자 중심의 공영주차시설 운영</v>
      </c>
      <c r="F319" s="8" t="str">
        <f t="shared" si="64"/>
        <v>공영주차장 운영</v>
      </c>
      <c r="G319" s="8" t="str">
        <f t="shared" si="64"/>
        <v>201-11</v>
      </c>
      <c r="H319" s="8" t="str">
        <f t="shared" si="65"/>
        <v>일반운영비</v>
      </c>
      <c r="I319" s="8" t="str">
        <f t="shared" si="65"/>
        <v>지급수수료</v>
      </c>
      <c r="J319" s="13" t="s">
        <v>318</v>
      </c>
      <c r="K319" s="8" t="s">
        <v>1049</v>
      </c>
      <c r="L319" s="109" t="s">
        <v>1085</v>
      </c>
      <c r="M319" s="8" t="str">
        <f>VLOOKUP(--L319,' (참고) 예산별 범례'!$A:$C,3,FALSE)</f>
        <v>승강기 사고</v>
      </c>
      <c r="N319" s="8" t="s">
        <v>1072</v>
      </c>
      <c r="O319" s="106" t="s">
        <v>1084</v>
      </c>
      <c r="P319" s="9"/>
      <c r="Q319" s="8" t="s">
        <v>344</v>
      </c>
      <c r="R319" s="9"/>
      <c r="S319" s="8" t="s">
        <v>427</v>
      </c>
      <c r="T319" s="6">
        <v>1980000</v>
      </c>
      <c r="U319" s="6"/>
      <c r="V319" s="6">
        <f t="shared" si="51"/>
        <v>1980000</v>
      </c>
      <c r="W319" s="37">
        <v>1453500</v>
      </c>
      <c r="X319" s="100">
        <f t="shared" si="54"/>
        <v>0.73409090909090913</v>
      </c>
      <c r="Y319" s="1"/>
      <c r="Z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</row>
    <row r="320" spans="2:58" ht="99.95" customHeight="1">
      <c r="B320" s="8">
        <f t="shared" si="63"/>
        <v>-3</v>
      </c>
      <c r="C320" s="8" t="str">
        <f t="shared" si="64"/>
        <v>시설관리처(공영주차장)</v>
      </c>
      <c r="D320" s="8" t="str">
        <f t="shared" si="64"/>
        <v>주차 및 특별교통수단 대행사업</v>
      </c>
      <c r="E320" s="8" t="str">
        <f t="shared" si="64"/>
        <v>수요자 중심의 공영주차시설 운영</v>
      </c>
      <c r="F320" s="8" t="str">
        <f t="shared" si="64"/>
        <v>공영주차장 운영</v>
      </c>
      <c r="G320" s="8" t="str">
        <f t="shared" si="64"/>
        <v>201-11</v>
      </c>
      <c r="H320" s="8" t="str">
        <f t="shared" si="65"/>
        <v>일반운영비</v>
      </c>
      <c r="I320" s="8" t="str">
        <f t="shared" si="65"/>
        <v>지급수수료</v>
      </c>
      <c r="J320" s="13" t="s">
        <v>319</v>
      </c>
      <c r="K320" s="8" t="s">
        <v>1049</v>
      </c>
      <c r="L320" s="109" t="s">
        <v>1079</v>
      </c>
      <c r="M320" s="8" t="str">
        <f>VLOOKUP(--L320,' (참고) 예산별 범례'!$A:$C,3,FALSE)</f>
        <v>화재·폭발</v>
      </c>
      <c r="N320" s="8" t="s">
        <v>1072</v>
      </c>
      <c r="O320" s="106" t="s">
        <v>1092</v>
      </c>
      <c r="P320" s="9"/>
      <c r="Q320" s="8" t="s">
        <v>344</v>
      </c>
      <c r="R320" s="9"/>
      <c r="S320" s="8" t="s">
        <v>427</v>
      </c>
      <c r="T320" s="6">
        <v>2040000</v>
      </c>
      <c r="U320" s="6"/>
      <c r="V320" s="6">
        <f t="shared" ref="V320:V345" si="66">T320+U320</f>
        <v>2040000</v>
      </c>
      <c r="W320" s="37">
        <v>1471000</v>
      </c>
      <c r="X320" s="100">
        <f t="shared" si="54"/>
        <v>0.72107843137254901</v>
      </c>
      <c r="Y320" s="1"/>
    </row>
    <row r="321" spans="2:32" ht="99.95" customHeight="1">
      <c r="B321" s="8">
        <f t="shared" si="63"/>
        <v>-2</v>
      </c>
      <c r="C321" s="8" t="str">
        <f t="shared" si="64"/>
        <v>시설관리처(공영주차장)</v>
      </c>
      <c r="D321" s="8" t="str">
        <f t="shared" si="64"/>
        <v>주차 및 특별교통수단 대행사업</v>
      </c>
      <c r="E321" s="8" t="str">
        <f t="shared" si="64"/>
        <v>수요자 중심의 공영주차시설 운영</v>
      </c>
      <c r="F321" s="8" t="str">
        <f t="shared" si="64"/>
        <v>공영주차장 운영</v>
      </c>
      <c r="G321" s="8" t="str">
        <f t="shared" si="64"/>
        <v>201-11</v>
      </c>
      <c r="H321" s="8" t="str">
        <f t="shared" si="65"/>
        <v>일반운영비</v>
      </c>
      <c r="I321" s="8" t="str">
        <f t="shared" si="65"/>
        <v>지급수수료</v>
      </c>
      <c r="J321" s="13" t="s">
        <v>320</v>
      </c>
      <c r="K321" s="8" t="s">
        <v>1049</v>
      </c>
      <c r="L321" s="109" t="s">
        <v>1079</v>
      </c>
      <c r="M321" s="8" t="str">
        <f>VLOOKUP(--L321,' (참고) 예산별 범례'!$A:$C,3,FALSE)</f>
        <v>화재·폭발</v>
      </c>
      <c r="N321" s="8" t="s">
        <v>1072</v>
      </c>
      <c r="O321" s="106" t="s">
        <v>1092</v>
      </c>
      <c r="P321" s="9"/>
      <c r="Q321" s="8" t="s">
        <v>344</v>
      </c>
      <c r="R321" s="9"/>
      <c r="S321" s="8" t="s">
        <v>427</v>
      </c>
      <c r="T321" s="6">
        <v>1860000</v>
      </c>
      <c r="U321" s="6"/>
      <c r="V321" s="6">
        <f t="shared" si="66"/>
        <v>1860000</v>
      </c>
      <c r="W321" s="37">
        <v>1336500</v>
      </c>
      <c r="X321" s="100">
        <f t="shared" si="54"/>
        <v>0.71854838709677415</v>
      </c>
      <c r="Y321" s="1"/>
    </row>
    <row r="322" spans="2:32" ht="99.95" customHeight="1">
      <c r="B322" s="8">
        <f t="shared" si="63"/>
        <v>-1</v>
      </c>
      <c r="C322" s="8" t="str">
        <f t="shared" si="64"/>
        <v>시설관리처(공영주차장)</v>
      </c>
      <c r="D322" s="8" t="str">
        <f t="shared" si="64"/>
        <v>주차 및 특별교통수단 대행사업</v>
      </c>
      <c r="E322" s="8" t="str">
        <f t="shared" si="64"/>
        <v>수요자 중심의 공영주차시설 운영</v>
      </c>
      <c r="F322" s="8" t="str">
        <f t="shared" si="64"/>
        <v>공영주차장 운영</v>
      </c>
      <c r="G322" s="8" t="str">
        <f t="shared" si="64"/>
        <v>201-11</v>
      </c>
      <c r="H322" s="8" t="str">
        <f t="shared" si="65"/>
        <v>일반운영비</v>
      </c>
      <c r="I322" s="8" t="str">
        <f t="shared" si="65"/>
        <v>지급수수료</v>
      </c>
      <c r="J322" s="13" t="s">
        <v>321</v>
      </c>
      <c r="K322" s="8" t="s">
        <v>1049</v>
      </c>
      <c r="L322" s="109" t="s">
        <v>1079</v>
      </c>
      <c r="M322" s="8" t="str">
        <f>VLOOKUP(--L322,' (참고) 예산별 범례'!$A:$C,3,FALSE)</f>
        <v>화재·폭발</v>
      </c>
      <c r="N322" s="8" t="s">
        <v>1072</v>
      </c>
      <c r="O322" s="106" t="s">
        <v>1092</v>
      </c>
      <c r="P322" s="9"/>
      <c r="Q322" s="8" t="s">
        <v>344</v>
      </c>
      <c r="R322" s="9"/>
      <c r="S322" s="8" t="s">
        <v>427</v>
      </c>
      <c r="T322" s="6">
        <v>6240000</v>
      </c>
      <c r="U322" s="6"/>
      <c r="V322" s="6">
        <f t="shared" si="66"/>
        <v>6240000</v>
      </c>
      <c r="W322" s="37">
        <v>4501800</v>
      </c>
      <c r="X322" s="100">
        <f t="shared" si="54"/>
        <v>0.72144230769230766</v>
      </c>
      <c r="Y322" s="1"/>
    </row>
    <row r="323" spans="2:32" ht="99.95" customHeight="1">
      <c r="B323" s="8">
        <f t="shared" si="63"/>
        <v>0</v>
      </c>
      <c r="C323" s="8" t="str">
        <f t="shared" si="64"/>
        <v>시설관리처(공영주차장)</v>
      </c>
      <c r="D323" s="8" t="str">
        <f t="shared" si="64"/>
        <v>주차 및 특별교통수단 대행사업</v>
      </c>
      <c r="E323" s="8" t="str">
        <f t="shared" si="64"/>
        <v>수요자 중심의 공영주차시설 운영</v>
      </c>
      <c r="F323" s="8" t="str">
        <f t="shared" si="64"/>
        <v>공영주차장 운영</v>
      </c>
      <c r="G323" s="8" t="str">
        <f t="shared" si="64"/>
        <v>201-11</v>
      </c>
      <c r="H323" s="8" t="str">
        <f t="shared" si="65"/>
        <v>일반운영비</v>
      </c>
      <c r="I323" s="8" t="str">
        <f t="shared" si="65"/>
        <v>지급수수료</v>
      </c>
      <c r="J323" s="13" t="s">
        <v>322</v>
      </c>
      <c r="K323" s="8" t="s">
        <v>1049</v>
      </c>
      <c r="L323" s="109" t="s">
        <v>1079</v>
      </c>
      <c r="M323" s="8" t="str">
        <f>VLOOKUP(--L323,' (참고) 예산별 범례'!$A:$C,3,FALSE)</f>
        <v>화재·폭발</v>
      </c>
      <c r="N323" s="8" t="s">
        <v>1072</v>
      </c>
      <c r="O323" s="106" t="s">
        <v>1092</v>
      </c>
      <c r="P323" s="9"/>
      <c r="Q323" s="8" t="s">
        <v>344</v>
      </c>
      <c r="R323" s="9"/>
      <c r="S323" s="8" t="s">
        <v>427</v>
      </c>
      <c r="T323" s="6">
        <v>1380000</v>
      </c>
      <c r="U323" s="6"/>
      <c r="V323" s="6">
        <f t="shared" si="66"/>
        <v>1380000</v>
      </c>
      <c r="W323" s="37">
        <v>1004000</v>
      </c>
      <c r="X323" s="100">
        <f t="shared" si="54"/>
        <v>0.72753623188405792</v>
      </c>
      <c r="Y323" s="1"/>
    </row>
    <row r="324" spans="2:32" ht="99.95" customHeight="1">
      <c r="B324" s="8">
        <f t="shared" si="63"/>
        <v>1</v>
      </c>
      <c r="C324" s="8" t="str">
        <f t="shared" si="64"/>
        <v>시설관리처(공영주차장)</v>
      </c>
      <c r="D324" s="8" t="str">
        <f t="shared" si="64"/>
        <v>주차 및 특별교통수단 대행사업</v>
      </c>
      <c r="E324" s="8" t="str">
        <f t="shared" si="64"/>
        <v>수요자 중심의 공영주차시설 운영</v>
      </c>
      <c r="F324" s="8" t="str">
        <f t="shared" si="64"/>
        <v>공영주차장 운영</v>
      </c>
      <c r="G324" s="8" t="str">
        <f t="shared" si="64"/>
        <v>201-11</v>
      </c>
      <c r="H324" s="8" t="str">
        <f t="shared" si="65"/>
        <v>일반운영비</v>
      </c>
      <c r="I324" s="8" t="str">
        <f t="shared" si="65"/>
        <v>지급수수료</v>
      </c>
      <c r="J324" s="13" t="s">
        <v>323</v>
      </c>
      <c r="K324" s="8" t="s">
        <v>1049</v>
      </c>
      <c r="L324" s="109" t="s">
        <v>1078</v>
      </c>
      <c r="M324" s="8" t="str">
        <f>VLOOKUP(--L324,' (참고) 예산별 범례'!$A:$C,3,FALSE)</f>
        <v>시설물 재난·사고</v>
      </c>
      <c r="N324" s="8" t="s">
        <v>1072</v>
      </c>
      <c r="O324" s="106" t="s">
        <v>1084</v>
      </c>
      <c r="P324" s="9"/>
      <c r="Q324" s="9"/>
      <c r="R324" s="8" t="s">
        <v>344</v>
      </c>
      <c r="S324" s="8" t="s">
        <v>442</v>
      </c>
      <c r="T324" s="6">
        <v>10320000</v>
      </c>
      <c r="U324" s="6"/>
      <c r="V324" s="6">
        <f t="shared" si="66"/>
        <v>10320000</v>
      </c>
      <c r="W324" s="37">
        <v>6966000</v>
      </c>
      <c r="X324" s="100">
        <f t="shared" si="54"/>
        <v>0.67500000000000004</v>
      </c>
      <c r="Y324" s="1"/>
    </row>
    <row r="325" spans="2:32" ht="99.95" customHeight="1">
      <c r="B325" s="8">
        <f t="shared" si="63"/>
        <v>2</v>
      </c>
      <c r="C325" s="8" t="str">
        <f t="shared" si="64"/>
        <v>시설관리처(공영주차장)</v>
      </c>
      <c r="D325" s="8" t="str">
        <f t="shared" si="64"/>
        <v>주차 및 특별교통수단 대행사업</v>
      </c>
      <c r="E325" s="8" t="str">
        <f t="shared" si="64"/>
        <v>수요자 중심의 공영주차시설 운영</v>
      </c>
      <c r="F325" s="8" t="str">
        <f t="shared" si="64"/>
        <v>공영주차장 운영</v>
      </c>
      <c r="G325" s="8" t="s">
        <v>379</v>
      </c>
      <c r="H325" s="8" t="str">
        <f t="shared" si="65"/>
        <v>일반운영비</v>
      </c>
      <c r="I325" s="8" t="s">
        <v>386</v>
      </c>
      <c r="J325" s="13" t="s">
        <v>324</v>
      </c>
      <c r="K325" s="8" t="s">
        <v>1050</v>
      </c>
      <c r="L325" s="108">
        <v>36</v>
      </c>
      <c r="M325" s="8" t="str">
        <f>VLOOKUP(L325,' (참고) 예산별 범례'!$A:$C,3,0)</f>
        <v>안전문화 및 교육·훈련·홍보</v>
      </c>
      <c r="N325" s="8" t="s">
        <v>1072</v>
      </c>
      <c r="O325" s="8">
        <v>5</v>
      </c>
      <c r="P325" s="8"/>
      <c r="Q325" s="8" t="s">
        <v>344</v>
      </c>
      <c r="R325" s="9"/>
      <c r="S325" s="46" t="s">
        <v>427</v>
      </c>
      <c r="T325" s="6">
        <v>1000000</v>
      </c>
      <c r="U325" s="6"/>
      <c r="V325" s="6">
        <f t="shared" si="66"/>
        <v>1000000</v>
      </c>
      <c r="W325" s="37">
        <v>992000</v>
      </c>
      <c r="X325" s="100">
        <f t="shared" si="54"/>
        <v>0.99199999999999999</v>
      </c>
      <c r="Y325" s="2"/>
      <c r="AB325" s="65" t="s">
        <v>1112</v>
      </c>
    </row>
    <row r="326" spans="2:32" ht="99.95" customHeight="1">
      <c r="B326" s="8">
        <f t="shared" si="63"/>
        <v>3</v>
      </c>
      <c r="C326" s="8" t="str">
        <f t="shared" si="64"/>
        <v>시설관리처(공영주차장)</v>
      </c>
      <c r="D326" s="8" t="str">
        <f t="shared" si="64"/>
        <v>주차 및 특별교통수단 대행사업</v>
      </c>
      <c r="E326" s="8" t="str">
        <f t="shared" si="64"/>
        <v>수요자 중심의 공영주차시설 운영</v>
      </c>
      <c r="F326" s="8" t="str">
        <f t="shared" si="64"/>
        <v>공영주차장 운영</v>
      </c>
      <c r="G326" s="8" t="s">
        <v>383</v>
      </c>
      <c r="H326" s="8" t="str">
        <f t="shared" si="65"/>
        <v>일반운영비</v>
      </c>
      <c r="I326" s="8" t="s">
        <v>384</v>
      </c>
      <c r="J326" s="13" t="s">
        <v>325</v>
      </c>
      <c r="K326" s="8" t="s">
        <v>1049</v>
      </c>
      <c r="L326" s="108">
        <v>29</v>
      </c>
      <c r="M326" s="8" t="str">
        <f>VLOOKUP(L326,' (참고) 예산별 범례'!$A:$C,3,0)</f>
        <v>사업장 산재</v>
      </c>
      <c r="N326" s="8" t="s">
        <v>1072</v>
      </c>
      <c r="O326" s="8">
        <v>4</v>
      </c>
      <c r="P326" s="8" t="s">
        <v>344</v>
      </c>
      <c r="Q326" s="9"/>
      <c r="R326" s="9"/>
      <c r="S326" s="9" t="s">
        <v>428</v>
      </c>
      <c r="T326" s="6">
        <v>24525000</v>
      </c>
      <c r="U326" s="6"/>
      <c r="V326" s="6">
        <f t="shared" si="66"/>
        <v>24525000</v>
      </c>
      <c r="W326" s="37">
        <v>15911880</v>
      </c>
      <c r="X326" s="100">
        <f t="shared" ref="X326:X345" si="67">W326/V326</f>
        <v>0.64880244648318042</v>
      </c>
      <c r="Y326" s="1"/>
      <c r="Z326" s="3"/>
      <c r="AA326" s="89"/>
      <c r="AB326" s="89"/>
      <c r="AC326" s="89"/>
    </row>
    <row r="327" spans="2:32" s="3" customFormat="1" ht="99.95" customHeight="1">
      <c r="B327" s="8">
        <f t="shared" si="63"/>
        <v>4</v>
      </c>
      <c r="C327" s="8" t="str">
        <f t="shared" si="64"/>
        <v>시설관리처(공영주차장)</v>
      </c>
      <c r="D327" s="8" t="str">
        <f t="shared" si="64"/>
        <v>주차 및 특별교통수단 대행사업</v>
      </c>
      <c r="E327" s="8" t="str">
        <f t="shared" si="64"/>
        <v>수요자 중심의 공영주차시설 운영</v>
      </c>
      <c r="F327" s="8" t="str">
        <f t="shared" si="64"/>
        <v>공영주차장 운영</v>
      </c>
      <c r="G327" s="8" t="s">
        <v>401</v>
      </c>
      <c r="H327" s="8" t="str">
        <f t="shared" si="65"/>
        <v>일반운영비</v>
      </c>
      <c r="I327" s="8" t="s">
        <v>402</v>
      </c>
      <c r="J327" s="13" t="s">
        <v>40</v>
      </c>
      <c r="K327" s="90" t="s">
        <v>1050</v>
      </c>
      <c r="L327" s="109" t="s">
        <v>1077</v>
      </c>
      <c r="M327" s="8" t="str">
        <f>VLOOKUP(--L327,' (참고) 예산별 범례'!$A:$C,3,FALSE)</f>
        <v>교부세 및 기타</v>
      </c>
      <c r="N327" s="8" t="s">
        <v>1072</v>
      </c>
      <c r="O327" s="106" t="s">
        <v>1074</v>
      </c>
      <c r="P327" s="9"/>
      <c r="Q327" s="9"/>
      <c r="R327" s="8" t="s">
        <v>344</v>
      </c>
      <c r="S327" s="9" t="s">
        <v>428</v>
      </c>
      <c r="T327" s="6">
        <v>280000</v>
      </c>
      <c r="U327" s="6"/>
      <c r="V327" s="6">
        <f t="shared" si="66"/>
        <v>280000</v>
      </c>
      <c r="W327" s="37">
        <v>151230</v>
      </c>
      <c r="X327" s="100">
        <f t="shared" si="67"/>
        <v>0.5401071428571429</v>
      </c>
      <c r="Y327" s="1"/>
      <c r="Z327" s="4"/>
      <c r="AA327" s="65"/>
      <c r="AB327" s="65"/>
      <c r="AC327" s="65"/>
      <c r="AD327" s="89"/>
      <c r="AE327" s="89"/>
      <c r="AF327" s="89"/>
    </row>
    <row r="328" spans="2:32" ht="99.95" customHeight="1">
      <c r="B328" s="8">
        <f t="shared" si="63"/>
        <v>5</v>
      </c>
      <c r="C328" s="8" t="str">
        <f t="shared" si="64"/>
        <v>시설관리처(공영주차장)</v>
      </c>
      <c r="D328" s="8" t="str">
        <f t="shared" si="64"/>
        <v>주차 및 특별교통수단 대행사업</v>
      </c>
      <c r="E328" s="8" t="str">
        <f t="shared" si="64"/>
        <v>수요자 중심의 공영주차시설 운영</v>
      </c>
      <c r="F328" s="8" t="str">
        <f t="shared" si="64"/>
        <v>공영주차장 운영</v>
      </c>
      <c r="G328" s="8" t="str">
        <f t="shared" si="64"/>
        <v>201-21</v>
      </c>
      <c r="H328" s="8" t="str">
        <f t="shared" si="65"/>
        <v>일반운영비</v>
      </c>
      <c r="I328" s="8" t="str">
        <f>I327</f>
        <v>공공요금및제세</v>
      </c>
      <c r="J328" s="13" t="s">
        <v>39</v>
      </c>
      <c r="K328" s="8" t="s">
        <v>1050</v>
      </c>
      <c r="L328" s="108">
        <v>38</v>
      </c>
      <c r="M328" s="8" t="str">
        <f>VLOOKUP(L328,' (참고) 예산별 범례'!$A:$C,3,0)</f>
        <v>재난 구호 및 복구</v>
      </c>
      <c r="N328" s="8" t="s">
        <v>1072</v>
      </c>
      <c r="O328" s="8">
        <v>9</v>
      </c>
      <c r="P328" s="9"/>
      <c r="Q328" s="9"/>
      <c r="R328" s="8" t="s">
        <v>344</v>
      </c>
      <c r="S328" s="9" t="s">
        <v>426</v>
      </c>
      <c r="T328" s="6">
        <v>2300000</v>
      </c>
      <c r="U328" s="6"/>
      <c r="V328" s="6">
        <f t="shared" si="66"/>
        <v>2300000</v>
      </c>
      <c r="W328" s="37">
        <v>1552430</v>
      </c>
      <c r="X328" s="100">
        <f t="shared" si="67"/>
        <v>0.67496956521739127</v>
      </c>
      <c r="Y328" s="1"/>
      <c r="AF328" s="65" t="s">
        <v>1119</v>
      </c>
    </row>
    <row r="329" spans="2:32" ht="99.95" customHeight="1">
      <c r="B329" s="8">
        <f t="shared" si="63"/>
        <v>6</v>
      </c>
      <c r="C329" s="8" t="str">
        <f t="shared" si="64"/>
        <v>시설관리처(공영주차장)</v>
      </c>
      <c r="D329" s="8" t="str">
        <f t="shared" si="64"/>
        <v>주차 및 특별교통수단 대행사업</v>
      </c>
      <c r="E329" s="8" t="str">
        <f t="shared" si="64"/>
        <v>수요자 중심의 공영주차시설 운영</v>
      </c>
      <c r="F329" s="8" t="str">
        <f t="shared" si="64"/>
        <v>공영주차장 운영</v>
      </c>
      <c r="G329" s="8" t="str">
        <f t="shared" si="64"/>
        <v>201-21</v>
      </c>
      <c r="H329" s="8" t="str">
        <f t="shared" si="65"/>
        <v>일반운영비</v>
      </c>
      <c r="I329" s="8" t="str">
        <f>I328</f>
        <v>공공요금및제세</v>
      </c>
      <c r="J329" s="13" t="s">
        <v>326</v>
      </c>
      <c r="K329" s="8" t="s">
        <v>1050</v>
      </c>
      <c r="L329" s="108">
        <v>38</v>
      </c>
      <c r="M329" s="8" t="str">
        <f>VLOOKUP(L329,' (참고) 예산별 범례'!$A:$C,3,0)</f>
        <v>재난 구호 및 복구</v>
      </c>
      <c r="N329" s="8" t="s">
        <v>1072</v>
      </c>
      <c r="O329" s="8">
        <v>9</v>
      </c>
      <c r="P329" s="8" t="s">
        <v>344</v>
      </c>
      <c r="Q329" s="9"/>
      <c r="R329" s="9"/>
      <c r="S329" s="9" t="s">
        <v>426</v>
      </c>
      <c r="T329" s="6">
        <v>14800000</v>
      </c>
      <c r="U329" s="6"/>
      <c r="V329" s="6">
        <f t="shared" si="66"/>
        <v>14800000</v>
      </c>
      <c r="W329" s="37">
        <v>12950600</v>
      </c>
      <c r="X329" s="100">
        <f t="shared" si="67"/>
        <v>0.87504054054054059</v>
      </c>
      <c r="Y329" s="1"/>
      <c r="AF329" s="65" t="s">
        <v>1119</v>
      </c>
    </row>
    <row r="330" spans="2:32" ht="99.95" customHeight="1">
      <c r="B330" s="8">
        <f t="shared" si="63"/>
        <v>7</v>
      </c>
      <c r="C330" s="8" t="str">
        <f t="shared" si="64"/>
        <v>시설관리처(공영주차장)</v>
      </c>
      <c r="D330" s="8" t="str">
        <f>D329</f>
        <v>주차 및 특별교통수단 대행사업</v>
      </c>
      <c r="E330" s="8" t="str">
        <f>E329</f>
        <v>수요자 중심의 공영주차시설 운영</v>
      </c>
      <c r="F330" s="8" t="str">
        <f>F329</f>
        <v>공영주차장 운영</v>
      </c>
      <c r="G330" s="9" t="s">
        <v>403</v>
      </c>
      <c r="H330" s="9" t="str">
        <f t="shared" si="65"/>
        <v>일반운영비</v>
      </c>
      <c r="I330" s="9" t="s">
        <v>404</v>
      </c>
      <c r="J330" s="13" t="s">
        <v>327</v>
      </c>
      <c r="K330" s="8" t="s">
        <v>1049</v>
      </c>
      <c r="L330" s="108">
        <v>13</v>
      </c>
      <c r="M330" s="8" t="str">
        <f>VLOOKUP(L330,' (참고) 예산별 범례'!$A:$C,3,0)</f>
        <v>도로교통 재난·사고</v>
      </c>
      <c r="N330" s="8" t="s">
        <v>1072</v>
      </c>
      <c r="O330" s="9" t="s">
        <v>1084</v>
      </c>
      <c r="P330" s="9"/>
      <c r="Q330" s="9"/>
      <c r="R330" s="8" t="s">
        <v>344</v>
      </c>
      <c r="S330" s="9" t="s">
        <v>442</v>
      </c>
      <c r="T330" s="6">
        <v>5000000</v>
      </c>
      <c r="U330" s="6"/>
      <c r="V330" s="6">
        <f t="shared" si="66"/>
        <v>5000000</v>
      </c>
      <c r="W330" s="37">
        <v>3561350</v>
      </c>
      <c r="X330" s="100">
        <f t="shared" si="67"/>
        <v>0.71226999999999996</v>
      </c>
      <c r="Y330" s="1"/>
    </row>
    <row r="331" spans="2:32" ht="99.95" customHeight="1">
      <c r="B331" s="8">
        <f t="shared" si="63"/>
        <v>8</v>
      </c>
      <c r="C331" s="8" t="str">
        <f t="shared" si="64"/>
        <v>시설관리처(공영주차장)</v>
      </c>
      <c r="D331" s="8" t="str">
        <f t="shared" si="64"/>
        <v>주차 및 특별교통수단 대행사업</v>
      </c>
      <c r="E331" s="8" t="str">
        <f t="shared" si="64"/>
        <v>수요자 중심의 공영주차시설 운영</v>
      </c>
      <c r="F331" s="8" t="str">
        <f t="shared" si="64"/>
        <v>공영주차장 운영</v>
      </c>
      <c r="G331" s="8" t="str">
        <f t="shared" si="64"/>
        <v>201-22</v>
      </c>
      <c r="H331" s="8" t="str">
        <f t="shared" si="64"/>
        <v>일반운영비</v>
      </c>
      <c r="I331" s="8" t="str">
        <f t="shared" si="64"/>
        <v>차량선박비</v>
      </c>
      <c r="J331" s="13" t="s">
        <v>328</v>
      </c>
      <c r="K331" s="8" t="s">
        <v>1049</v>
      </c>
      <c r="L331" s="108">
        <v>13</v>
      </c>
      <c r="M331" s="8" t="str">
        <f>VLOOKUP(L331,' (참고) 예산별 범례'!$A:$C,3,0)</f>
        <v>도로교통 재난·사고</v>
      </c>
      <c r="N331" s="8" t="s">
        <v>1072</v>
      </c>
      <c r="O331" s="9" t="s">
        <v>1092</v>
      </c>
      <c r="P331" s="9"/>
      <c r="Q331" s="9"/>
      <c r="R331" s="8" t="s">
        <v>344</v>
      </c>
      <c r="S331" s="8" t="s">
        <v>427</v>
      </c>
      <c r="T331" s="6">
        <v>60000</v>
      </c>
      <c r="U331" s="6"/>
      <c r="V331" s="6">
        <f t="shared" si="66"/>
        <v>60000</v>
      </c>
      <c r="W331" s="37">
        <v>54000</v>
      </c>
      <c r="X331" s="100">
        <f t="shared" si="67"/>
        <v>0.9</v>
      </c>
      <c r="Y331" s="1"/>
    </row>
    <row r="332" spans="2:32" ht="99.95" customHeight="1">
      <c r="B332" s="8">
        <f t="shared" si="63"/>
        <v>9</v>
      </c>
      <c r="C332" s="8" t="str">
        <f t="shared" ref="C332:I345" si="68">C331</f>
        <v>시설관리처(공영주차장)</v>
      </c>
      <c r="D332" s="8" t="str">
        <f>D331</f>
        <v>주차 및 특별교통수단 대행사업</v>
      </c>
      <c r="E332" s="8" t="str">
        <f>E331</f>
        <v>수요자 중심의 공영주차시설 운영</v>
      </c>
      <c r="F332" s="8" t="str">
        <f>F331</f>
        <v>공영주차장 운영</v>
      </c>
      <c r="G332" s="8" t="s">
        <v>406</v>
      </c>
      <c r="H332" s="8" t="s">
        <v>407</v>
      </c>
      <c r="I332" s="8" t="s">
        <v>408</v>
      </c>
      <c r="J332" s="13" t="s">
        <v>329</v>
      </c>
      <c r="K332" s="8" t="s">
        <v>1049</v>
      </c>
      <c r="L332" s="109" t="s">
        <v>1078</v>
      </c>
      <c r="M332" s="8" t="str">
        <f>VLOOKUP(--L332,' (참고) 예산별 범례'!$A:$C,3,FALSE)</f>
        <v>시설물 재난·사고</v>
      </c>
      <c r="N332" s="8" t="s">
        <v>1072</v>
      </c>
      <c r="O332" s="106" t="s">
        <v>1084</v>
      </c>
      <c r="P332" s="9"/>
      <c r="Q332" s="8" t="s">
        <v>344</v>
      </c>
      <c r="R332" s="9"/>
      <c r="S332" s="9" t="s">
        <v>442</v>
      </c>
      <c r="T332" s="6">
        <v>77200000</v>
      </c>
      <c r="U332" s="6"/>
      <c r="V332" s="6">
        <f t="shared" si="66"/>
        <v>77200000</v>
      </c>
      <c r="W332" s="37">
        <v>71980650</v>
      </c>
      <c r="X332" s="100">
        <f t="shared" si="67"/>
        <v>0.93239183937823833</v>
      </c>
      <c r="Y332" s="1"/>
    </row>
    <row r="333" spans="2:32" ht="99.95" customHeight="1">
      <c r="B333" s="8">
        <f t="shared" si="63"/>
        <v>10</v>
      </c>
      <c r="C333" s="8" t="str">
        <f t="shared" si="68"/>
        <v>시설관리처(공영주차장)</v>
      </c>
      <c r="D333" s="8" t="str">
        <f t="shared" si="68"/>
        <v>주차 및 특별교통수단 대행사업</v>
      </c>
      <c r="E333" s="8" t="str">
        <f t="shared" si="68"/>
        <v>수요자 중심의 공영주차시설 운영</v>
      </c>
      <c r="F333" s="8" t="str">
        <f t="shared" si="68"/>
        <v>공영주차장 운영</v>
      </c>
      <c r="G333" s="8" t="str">
        <f t="shared" si="68"/>
        <v>214-05</v>
      </c>
      <c r="H333" s="8" t="str">
        <f t="shared" si="68"/>
        <v>수선유지교체비</v>
      </c>
      <c r="I333" s="8" t="str">
        <f t="shared" si="68"/>
        <v>수선유지비</v>
      </c>
      <c r="J333" s="13" t="s">
        <v>330</v>
      </c>
      <c r="K333" s="8" t="s">
        <v>1049</v>
      </c>
      <c r="L333" s="109" t="s">
        <v>1078</v>
      </c>
      <c r="M333" s="8" t="str">
        <f>VLOOKUP(--L333,' (참고) 예산별 범례'!$A:$C,3,FALSE)</f>
        <v>시설물 재난·사고</v>
      </c>
      <c r="N333" s="8" t="s">
        <v>1072</v>
      </c>
      <c r="O333" s="106" t="s">
        <v>1084</v>
      </c>
      <c r="P333" s="9"/>
      <c r="Q333" s="8" t="s">
        <v>344</v>
      </c>
      <c r="R333" s="9"/>
      <c r="S333" s="9" t="s">
        <v>442</v>
      </c>
      <c r="T333" s="6">
        <v>30000000</v>
      </c>
      <c r="U333" s="6"/>
      <c r="V333" s="6">
        <f t="shared" si="66"/>
        <v>30000000</v>
      </c>
      <c r="W333" s="37">
        <v>19280000</v>
      </c>
      <c r="X333" s="100">
        <f t="shared" si="67"/>
        <v>0.64266666666666672</v>
      </c>
      <c r="Y333" s="1"/>
    </row>
    <row r="334" spans="2:32" ht="99.95" customHeight="1">
      <c r="B334" s="8">
        <f t="shared" si="63"/>
        <v>11</v>
      </c>
      <c r="C334" s="8" t="str">
        <f t="shared" si="68"/>
        <v>시설관리처(공영주차장)</v>
      </c>
      <c r="D334" s="8" t="str">
        <f t="shared" si="68"/>
        <v>주차 및 특별교통수단 대행사업</v>
      </c>
      <c r="E334" s="8" t="str">
        <f t="shared" si="68"/>
        <v>수요자 중심의 공영주차시설 운영</v>
      </c>
      <c r="F334" s="8" t="str">
        <f t="shared" si="68"/>
        <v>공영주차장 운영</v>
      </c>
      <c r="G334" s="8" t="s">
        <v>440</v>
      </c>
      <c r="H334" s="8" t="s">
        <v>441</v>
      </c>
      <c r="I334" s="8" t="s">
        <v>441</v>
      </c>
      <c r="J334" s="13" t="s">
        <v>475</v>
      </c>
      <c r="K334" s="8" t="s">
        <v>1050</v>
      </c>
      <c r="L334" s="108">
        <v>38</v>
      </c>
      <c r="M334" s="8" t="str">
        <f>VLOOKUP(L334,' (참고) 예산별 범례'!$A:$C,3,0)</f>
        <v>재난 구호 및 복구</v>
      </c>
      <c r="N334" s="8" t="s">
        <v>1072</v>
      </c>
      <c r="O334" s="9" t="s">
        <v>1074</v>
      </c>
      <c r="P334" s="9"/>
      <c r="Q334" s="8" t="s">
        <v>344</v>
      </c>
      <c r="R334" s="9"/>
      <c r="S334" s="8" t="s">
        <v>442</v>
      </c>
      <c r="T334" s="6">
        <v>225000</v>
      </c>
      <c r="U334" s="6"/>
      <c r="V334" s="6">
        <f t="shared" si="66"/>
        <v>225000</v>
      </c>
      <c r="W334" s="37">
        <v>0</v>
      </c>
      <c r="X334" s="100">
        <f t="shared" si="67"/>
        <v>0</v>
      </c>
      <c r="Y334" s="1"/>
    </row>
    <row r="335" spans="2:32" ht="99.95" customHeight="1">
      <c r="B335" s="8">
        <f t="shared" si="63"/>
        <v>12</v>
      </c>
      <c r="C335" s="8" t="str">
        <f t="shared" si="68"/>
        <v>시설관리처(공영주차장)</v>
      </c>
      <c r="D335" s="8" t="str">
        <f t="shared" si="68"/>
        <v>주차 및 특별교통수단 대행사업</v>
      </c>
      <c r="E335" s="8" t="str">
        <f t="shared" si="68"/>
        <v>수요자 중심의 공영주차시설 운영</v>
      </c>
      <c r="F335" s="8" t="str">
        <f t="shared" si="68"/>
        <v>공영주차장 운영</v>
      </c>
      <c r="G335" s="8" t="s">
        <v>409</v>
      </c>
      <c r="H335" s="8" t="s">
        <v>410</v>
      </c>
      <c r="I335" s="8" t="s">
        <v>410</v>
      </c>
      <c r="J335" s="13" t="s">
        <v>331</v>
      </c>
      <c r="K335" s="8" t="s">
        <v>1050</v>
      </c>
      <c r="L335" s="108">
        <v>38</v>
      </c>
      <c r="M335" s="8" t="str">
        <f>VLOOKUP(L335,' (참고) 예산별 범례'!$A:$C,3,0)</f>
        <v>재난 구호 및 복구</v>
      </c>
      <c r="N335" s="8" t="s">
        <v>1072</v>
      </c>
      <c r="O335" s="8">
        <v>9</v>
      </c>
      <c r="P335" s="8" t="s">
        <v>344</v>
      </c>
      <c r="Q335" s="9"/>
      <c r="R335" s="9"/>
      <c r="S335" s="9" t="s">
        <v>426</v>
      </c>
      <c r="T335" s="6">
        <v>1000000</v>
      </c>
      <c r="U335" s="6"/>
      <c r="V335" s="6">
        <f t="shared" si="66"/>
        <v>1000000</v>
      </c>
      <c r="W335" s="37">
        <v>300000</v>
      </c>
      <c r="X335" s="100">
        <f t="shared" si="67"/>
        <v>0.3</v>
      </c>
      <c r="Y335" s="1"/>
      <c r="AF335" s="65" t="s">
        <v>1119</v>
      </c>
    </row>
    <row r="336" spans="2:32" ht="99.95" customHeight="1">
      <c r="B336" s="8">
        <f t="shared" si="63"/>
        <v>13</v>
      </c>
      <c r="C336" s="8" t="str">
        <f t="shared" si="68"/>
        <v>시설관리처(공영주차장)</v>
      </c>
      <c r="D336" s="9" t="s">
        <v>8</v>
      </c>
      <c r="E336" s="9" t="s">
        <v>33</v>
      </c>
      <c r="F336" s="9" t="s">
        <v>34</v>
      </c>
      <c r="G336" s="9" t="s">
        <v>383</v>
      </c>
      <c r="H336" s="9" t="s">
        <v>375</v>
      </c>
      <c r="I336" s="8" t="s">
        <v>384</v>
      </c>
      <c r="J336" s="13" t="s">
        <v>448</v>
      </c>
      <c r="K336" s="8" t="s">
        <v>1050</v>
      </c>
      <c r="L336" s="108">
        <v>38</v>
      </c>
      <c r="M336" s="8" t="str">
        <f>VLOOKUP(L336,' (참고) 예산별 범례'!$A:$C,3,0)</f>
        <v>재난 구호 및 복구</v>
      </c>
      <c r="N336" s="8" t="s">
        <v>1072</v>
      </c>
      <c r="O336" s="8">
        <v>9</v>
      </c>
      <c r="P336" s="8" t="s">
        <v>344</v>
      </c>
      <c r="Q336" s="9"/>
      <c r="R336" s="9"/>
      <c r="S336" s="8" t="s">
        <v>426</v>
      </c>
      <c r="T336" s="6">
        <v>32000000</v>
      </c>
      <c r="U336" s="6"/>
      <c r="V336" s="6">
        <f t="shared" si="66"/>
        <v>32000000</v>
      </c>
      <c r="W336" s="37">
        <v>31808600</v>
      </c>
      <c r="X336" s="100">
        <f t="shared" si="67"/>
        <v>0.99401874999999995</v>
      </c>
      <c r="Y336" s="1"/>
      <c r="AF336" s="65" t="s">
        <v>1119</v>
      </c>
    </row>
    <row r="337" spans="2:32" ht="99.95" customHeight="1">
      <c r="B337" s="8">
        <f t="shared" si="63"/>
        <v>14</v>
      </c>
      <c r="C337" s="8" t="str">
        <f t="shared" si="68"/>
        <v>시설관리처(공영주차장)</v>
      </c>
      <c r="D337" s="9" t="s">
        <v>141</v>
      </c>
      <c r="E337" s="9" t="s">
        <v>332</v>
      </c>
      <c r="F337" s="9" t="s">
        <v>333</v>
      </c>
      <c r="G337" s="9" t="s">
        <v>416</v>
      </c>
      <c r="H337" s="9" t="s">
        <v>417</v>
      </c>
      <c r="I337" s="8" t="s">
        <v>418</v>
      </c>
      <c r="J337" s="13" t="s">
        <v>334</v>
      </c>
      <c r="K337" s="91" t="s">
        <v>892</v>
      </c>
      <c r="L337" s="109" t="s">
        <v>1084</v>
      </c>
      <c r="M337" s="8" t="str">
        <f>VLOOKUP(--L337,' (참고) 예산별 범례'!$A:$C,3,FALSE)</f>
        <v>풍수해</v>
      </c>
      <c r="N337" s="8" t="s">
        <v>344</v>
      </c>
      <c r="O337" s="106" t="s">
        <v>1084</v>
      </c>
      <c r="P337" s="9"/>
      <c r="Q337" s="8" t="s">
        <v>344</v>
      </c>
      <c r="R337" s="9"/>
      <c r="S337" s="8" t="s">
        <v>428</v>
      </c>
      <c r="T337" s="6">
        <v>72000000</v>
      </c>
      <c r="U337" s="6"/>
      <c r="V337" s="6">
        <f t="shared" si="66"/>
        <v>72000000</v>
      </c>
      <c r="W337" s="37">
        <v>7830000</v>
      </c>
      <c r="X337" s="100">
        <f t="shared" si="67"/>
        <v>0.10875</v>
      </c>
      <c r="Y337" s="1" t="s">
        <v>1108</v>
      </c>
    </row>
    <row r="338" spans="2:32" ht="99.95" customHeight="1">
      <c r="B338" s="8">
        <f>ROW()-347</f>
        <v>-9</v>
      </c>
      <c r="C338" s="8" t="s">
        <v>354</v>
      </c>
      <c r="D338" s="9" t="s">
        <v>49</v>
      </c>
      <c r="E338" s="9" t="s">
        <v>335</v>
      </c>
      <c r="F338" s="9" t="s">
        <v>336</v>
      </c>
      <c r="G338" s="9" t="s">
        <v>383</v>
      </c>
      <c r="H338" s="9" t="s">
        <v>375</v>
      </c>
      <c r="I338" s="8" t="s">
        <v>384</v>
      </c>
      <c r="J338" s="13" t="s">
        <v>337</v>
      </c>
      <c r="K338" s="90" t="s">
        <v>1049</v>
      </c>
      <c r="L338" s="109" t="s">
        <v>1083</v>
      </c>
      <c r="M338" s="8" t="str">
        <f>VLOOKUP(--L338,' (참고) 예산별 범례'!$A:$C,3,FALSE)</f>
        <v>사업장 산재</v>
      </c>
      <c r="N338" s="8" t="s">
        <v>1072</v>
      </c>
      <c r="O338" s="106" t="s">
        <v>1090</v>
      </c>
      <c r="P338" s="8" t="s">
        <v>344</v>
      </c>
      <c r="Q338" s="9"/>
      <c r="R338" s="9"/>
      <c r="S338" s="8" t="s">
        <v>428</v>
      </c>
      <c r="T338" s="6">
        <v>9100000</v>
      </c>
      <c r="U338" s="6"/>
      <c r="V338" s="6">
        <f t="shared" si="66"/>
        <v>9100000</v>
      </c>
      <c r="W338" s="37">
        <v>4412500</v>
      </c>
      <c r="X338" s="100">
        <f t="shared" si="67"/>
        <v>0.48489010989010989</v>
      </c>
      <c r="Y338" s="1"/>
    </row>
    <row r="339" spans="2:32" ht="99.95" customHeight="1">
      <c r="B339" s="8">
        <f t="shared" ref="B339:B345" si="69">ROW()-347</f>
        <v>-8</v>
      </c>
      <c r="C339" s="8" t="str">
        <f t="shared" si="68"/>
        <v>시설관리처(교통복지)</v>
      </c>
      <c r="D339" s="9" t="str">
        <f t="shared" si="68"/>
        <v>주차 및 특별교통수단 대행사업</v>
      </c>
      <c r="E339" s="9" t="str">
        <f t="shared" si="68"/>
        <v>교통약자 특별교통수단 운영</v>
      </c>
      <c r="F339" s="9" t="str">
        <f t="shared" si="68"/>
        <v>교통약자이동지원센터</v>
      </c>
      <c r="G339" s="9" t="s">
        <v>401</v>
      </c>
      <c r="H339" s="9" t="str">
        <f>H338</f>
        <v>일반운영비</v>
      </c>
      <c r="I339" s="8" t="s">
        <v>402</v>
      </c>
      <c r="J339" s="13" t="s">
        <v>338</v>
      </c>
      <c r="K339" s="8" t="s">
        <v>1050</v>
      </c>
      <c r="L339" s="108">
        <v>38</v>
      </c>
      <c r="M339" s="8" t="str">
        <f>VLOOKUP(L339,' (참고) 예산별 범례'!$A:$C,3,0)</f>
        <v>재난 구호 및 복구</v>
      </c>
      <c r="N339" s="8" t="s">
        <v>1072</v>
      </c>
      <c r="O339" s="8">
        <v>9</v>
      </c>
      <c r="P339" s="9"/>
      <c r="Q339" s="9"/>
      <c r="R339" s="8" t="s">
        <v>344</v>
      </c>
      <c r="S339" s="8" t="s">
        <v>426</v>
      </c>
      <c r="T339" s="6">
        <v>14000000</v>
      </c>
      <c r="U339" s="6"/>
      <c r="V339" s="6">
        <f t="shared" si="66"/>
        <v>14000000</v>
      </c>
      <c r="W339" s="37">
        <v>12085650</v>
      </c>
      <c r="X339" s="100">
        <f t="shared" si="67"/>
        <v>0.86326071428571427</v>
      </c>
      <c r="Y339" s="1"/>
      <c r="AF339" s="65" t="s">
        <v>1119</v>
      </c>
    </row>
    <row r="340" spans="2:32" ht="99.95" customHeight="1">
      <c r="B340" s="8">
        <f t="shared" si="69"/>
        <v>-7</v>
      </c>
      <c r="C340" s="8" t="str">
        <f t="shared" si="68"/>
        <v>시설관리처(교통복지)</v>
      </c>
      <c r="D340" s="8" t="str">
        <f t="shared" si="68"/>
        <v>주차 및 특별교통수단 대행사업</v>
      </c>
      <c r="E340" s="8" t="str">
        <f t="shared" si="68"/>
        <v>교통약자 특별교통수단 운영</v>
      </c>
      <c r="F340" s="8" t="str">
        <f t="shared" si="68"/>
        <v>교통약자이동지원센터</v>
      </c>
      <c r="G340" s="8" t="str">
        <f>G339</f>
        <v>201-21</v>
      </c>
      <c r="H340" s="8" t="str">
        <f>H339</f>
        <v>일반운영비</v>
      </c>
      <c r="I340" s="8" t="str">
        <f>I339</f>
        <v>공공요금및제세</v>
      </c>
      <c r="J340" s="13" t="s">
        <v>339</v>
      </c>
      <c r="K340" s="90" t="s">
        <v>1050</v>
      </c>
      <c r="L340" s="109" t="s">
        <v>1077</v>
      </c>
      <c r="M340" s="8" t="str">
        <f>VLOOKUP(--L340,' (참고) 예산별 범례'!$A:$C,3,FALSE)</f>
        <v>교부세 및 기타</v>
      </c>
      <c r="N340" s="8" t="s">
        <v>1072</v>
      </c>
      <c r="O340" s="106" t="s">
        <v>1074</v>
      </c>
      <c r="P340" s="9"/>
      <c r="Q340" s="9"/>
      <c r="R340" s="8" t="s">
        <v>344</v>
      </c>
      <c r="S340" s="9" t="s">
        <v>428</v>
      </c>
      <c r="T340" s="6">
        <v>1240000</v>
      </c>
      <c r="U340" s="6"/>
      <c r="V340" s="6">
        <f t="shared" si="66"/>
        <v>1240000</v>
      </c>
      <c r="W340" s="37">
        <v>1037930</v>
      </c>
      <c r="X340" s="100">
        <f t="shared" si="67"/>
        <v>0.8370403225806452</v>
      </c>
      <c r="Y340" s="2"/>
    </row>
    <row r="341" spans="2:32" ht="99.95" customHeight="1">
      <c r="B341" s="8">
        <f t="shared" si="69"/>
        <v>-6</v>
      </c>
      <c r="C341" s="8" t="str">
        <f t="shared" si="68"/>
        <v>시설관리처(교통복지)</v>
      </c>
      <c r="D341" s="8" t="str">
        <f t="shared" si="68"/>
        <v>주차 및 특별교통수단 대행사업</v>
      </c>
      <c r="E341" s="8" t="str">
        <f t="shared" si="68"/>
        <v>교통약자 특별교통수단 운영</v>
      </c>
      <c r="F341" s="8" t="str">
        <f t="shared" si="68"/>
        <v>교통약자이동지원센터</v>
      </c>
      <c r="G341" s="8" t="s">
        <v>403</v>
      </c>
      <c r="H341" s="8" t="str">
        <f>H340</f>
        <v>일반운영비</v>
      </c>
      <c r="I341" s="8" t="s">
        <v>404</v>
      </c>
      <c r="J341" s="13" t="s">
        <v>41</v>
      </c>
      <c r="K341" s="8" t="s">
        <v>1049</v>
      </c>
      <c r="L341" s="105">
        <v>13</v>
      </c>
      <c r="M341" s="8" t="str">
        <f>VLOOKUP(L341,' (참고) 예산별 범례'!$A:$C,3,0)</f>
        <v>도로교통 재난·사고</v>
      </c>
      <c r="N341" s="8" t="s">
        <v>1072</v>
      </c>
      <c r="O341" s="9" t="s">
        <v>1084</v>
      </c>
      <c r="P341" s="9"/>
      <c r="Q341" s="9"/>
      <c r="R341" s="8" t="s">
        <v>344</v>
      </c>
      <c r="S341" s="9" t="s">
        <v>442</v>
      </c>
      <c r="T341" s="6">
        <v>84420000</v>
      </c>
      <c r="U341" s="6"/>
      <c r="V341" s="6">
        <f t="shared" si="66"/>
        <v>84420000</v>
      </c>
      <c r="W341" s="37">
        <v>55906860</v>
      </c>
      <c r="X341" s="100">
        <f t="shared" si="67"/>
        <v>0.66224662402274348</v>
      </c>
      <c r="Y341" s="1"/>
    </row>
    <row r="342" spans="2:32" ht="99.95" customHeight="1">
      <c r="B342" s="8">
        <f t="shared" si="69"/>
        <v>-5</v>
      </c>
      <c r="C342" s="8" t="str">
        <f t="shared" si="68"/>
        <v>시설관리처(교통복지)</v>
      </c>
      <c r="D342" s="8" t="str">
        <f t="shared" si="68"/>
        <v>주차 및 특별교통수단 대행사업</v>
      </c>
      <c r="E342" s="8" t="str">
        <f t="shared" si="68"/>
        <v>교통약자 특별교통수단 운영</v>
      </c>
      <c r="F342" s="8" t="str">
        <f t="shared" si="68"/>
        <v>교통약자이동지원센터</v>
      </c>
      <c r="G342" s="8" t="str">
        <f t="shared" si="68"/>
        <v>201-22</v>
      </c>
      <c r="H342" s="8" t="str">
        <f t="shared" si="68"/>
        <v>일반운영비</v>
      </c>
      <c r="I342" s="8" t="str">
        <f t="shared" si="68"/>
        <v>차량선박비</v>
      </c>
      <c r="J342" s="13" t="s">
        <v>340</v>
      </c>
      <c r="K342" s="8" t="s">
        <v>1049</v>
      </c>
      <c r="L342" s="105">
        <v>13</v>
      </c>
      <c r="M342" s="8" t="str">
        <f>VLOOKUP(L342,' (참고) 예산별 범례'!$A:$C,3,0)</f>
        <v>도로교통 재난·사고</v>
      </c>
      <c r="N342" s="8" t="s">
        <v>1072</v>
      </c>
      <c r="O342" s="9" t="s">
        <v>1084</v>
      </c>
      <c r="P342" s="9"/>
      <c r="Q342" s="9"/>
      <c r="R342" s="8" t="s">
        <v>344</v>
      </c>
      <c r="S342" s="8" t="s">
        <v>428</v>
      </c>
      <c r="T342" s="6">
        <v>1800000</v>
      </c>
      <c r="U342" s="6"/>
      <c r="V342" s="6">
        <f t="shared" si="66"/>
        <v>1800000</v>
      </c>
      <c r="W342" s="37">
        <v>902000</v>
      </c>
      <c r="X342" s="100">
        <f t="shared" si="67"/>
        <v>0.50111111111111106</v>
      </c>
      <c r="Y342" s="1"/>
    </row>
    <row r="343" spans="2:32" ht="99.95" customHeight="1">
      <c r="B343" s="8">
        <f t="shared" si="69"/>
        <v>-4</v>
      </c>
      <c r="C343" s="8" t="str">
        <f t="shared" si="68"/>
        <v>시설관리처(교통복지)</v>
      </c>
      <c r="D343" s="8" t="str">
        <f t="shared" si="68"/>
        <v>주차 및 특별교통수단 대행사업</v>
      </c>
      <c r="E343" s="8" t="str">
        <f t="shared" si="68"/>
        <v>교통약자 특별교통수단 운영</v>
      </c>
      <c r="F343" s="8" t="str">
        <f t="shared" si="68"/>
        <v>교통약자이동지원센터</v>
      </c>
      <c r="G343" s="8" t="str">
        <f t="shared" si="68"/>
        <v>201-22</v>
      </c>
      <c r="H343" s="8" t="str">
        <f t="shared" si="68"/>
        <v>일반운영비</v>
      </c>
      <c r="I343" s="8" t="str">
        <f t="shared" si="68"/>
        <v>차량선박비</v>
      </c>
      <c r="J343" s="13" t="s">
        <v>341</v>
      </c>
      <c r="K343" s="8" t="s">
        <v>1049</v>
      </c>
      <c r="L343" s="105">
        <v>13</v>
      </c>
      <c r="M343" s="8" t="str">
        <f>VLOOKUP(L343,' (참고) 예산별 범례'!$A:$C,3,0)</f>
        <v>도로교통 재난·사고</v>
      </c>
      <c r="N343" s="8" t="s">
        <v>1072</v>
      </c>
      <c r="O343" s="9" t="s">
        <v>1092</v>
      </c>
      <c r="P343" s="9"/>
      <c r="Q343" s="9"/>
      <c r="R343" s="8" t="s">
        <v>344</v>
      </c>
      <c r="S343" s="8" t="s">
        <v>427</v>
      </c>
      <c r="T343" s="6">
        <v>392000</v>
      </c>
      <c r="U343" s="6"/>
      <c r="V343" s="6">
        <f t="shared" si="66"/>
        <v>392000</v>
      </c>
      <c r="W343" s="37">
        <v>255000</v>
      </c>
      <c r="X343" s="100">
        <f t="shared" si="67"/>
        <v>0.65051020408163263</v>
      </c>
      <c r="Y343" s="1"/>
    </row>
    <row r="344" spans="2:32" ht="99.95" customHeight="1">
      <c r="B344" s="8">
        <f t="shared" si="69"/>
        <v>-3</v>
      </c>
      <c r="C344" s="8" t="str">
        <f t="shared" si="68"/>
        <v>시설관리처(교통복지)</v>
      </c>
      <c r="D344" s="9" t="s">
        <v>8</v>
      </c>
      <c r="E344" s="9" t="s">
        <v>33</v>
      </c>
      <c r="F344" s="9" t="s">
        <v>34</v>
      </c>
      <c r="G344" s="9" t="s">
        <v>383</v>
      </c>
      <c r="H344" s="9" t="s">
        <v>375</v>
      </c>
      <c r="I344" s="8" t="s">
        <v>384</v>
      </c>
      <c r="J344" s="13" t="s">
        <v>448</v>
      </c>
      <c r="K344" s="8" t="s">
        <v>1050</v>
      </c>
      <c r="L344" s="105">
        <v>38</v>
      </c>
      <c r="M344" s="8" t="str">
        <f>VLOOKUP(L344,' (참고) 예산별 범례'!$A:$C,3,0)</f>
        <v>재난 구호 및 복구</v>
      </c>
      <c r="N344" s="8" t="s">
        <v>1072</v>
      </c>
      <c r="O344" s="8">
        <v>9</v>
      </c>
      <c r="P344" s="8" t="s">
        <v>344</v>
      </c>
      <c r="Q344" s="9"/>
      <c r="R344" s="9"/>
      <c r="S344" s="9" t="s">
        <v>426</v>
      </c>
      <c r="T344" s="6">
        <v>6800000</v>
      </c>
      <c r="U344" s="6"/>
      <c r="V344" s="6">
        <f t="shared" si="66"/>
        <v>6800000</v>
      </c>
      <c r="W344" s="37">
        <v>6442250</v>
      </c>
      <c r="X344" s="100">
        <f t="shared" si="67"/>
        <v>0.94738970588235294</v>
      </c>
      <c r="Y344" s="1"/>
      <c r="AF344" s="65" t="s">
        <v>1119</v>
      </c>
    </row>
    <row r="345" spans="2:32" ht="99.95" customHeight="1">
      <c r="B345" s="8">
        <f t="shared" si="69"/>
        <v>-2</v>
      </c>
      <c r="C345" s="8" t="str">
        <f t="shared" si="68"/>
        <v>시설관리처(교통복지)</v>
      </c>
      <c r="D345" s="9" t="str">
        <f t="shared" si="68"/>
        <v>행정·운영활동</v>
      </c>
      <c r="E345" s="9" t="str">
        <f t="shared" si="68"/>
        <v>직원만족 복리후생제도 운영</v>
      </c>
      <c r="F345" s="9" t="str">
        <f t="shared" si="68"/>
        <v>직원복리 증진</v>
      </c>
      <c r="G345" s="9" t="str">
        <f t="shared" si="68"/>
        <v>201-15</v>
      </c>
      <c r="H345" s="9" t="str">
        <f t="shared" si="68"/>
        <v>일반운영비</v>
      </c>
      <c r="I345" s="8" t="str">
        <f t="shared" si="68"/>
        <v>복리후생비</v>
      </c>
      <c r="J345" s="13" t="s">
        <v>460</v>
      </c>
      <c r="K345" s="8" t="s">
        <v>1050</v>
      </c>
      <c r="L345" s="105">
        <v>43</v>
      </c>
      <c r="M345" s="8" t="str">
        <f>VLOOKUP(L345,' (참고) 예산별 범례'!$A:$C,3,0)</f>
        <v>교부세 및 기타</v>
      </c>
      <c r="N345" s="8" t="s">
        <v>1072</v>
      </c>
      <c r="O345" s="9" t="s">
        <v>1074</v>
      </c>
      <c r="P345" s="8" t="s">
        <v>344</v>
      </c>
      <c r="Q345" s="9"/>
      <c r="R345" s="9"/>
      <c r="S345" s="46" t="s">
        <v>427</v>
      </c>
      <c r="T345" s="6">
        <v>6950000</v>
      </c>
      <c r="U345" s="6"/>
      <c r="V345" s="6">
        <f t="shared" si="66"/>
        <v>6950000</v>
      </c>
      <c r="W345" s="37">
        <v>5273050</v>
      </c>
      <c r="X345" s="100">
        <f t="shared" si="67"/>
        <v>0.75871223021582734</v>
      </c>
      <c r="Y345" s="1"/>
    </row>
    <row r="346" spans="2:32" ht="99.95" customHeight="1"/>
  </sheetData>
  <autoFilter ref="B1:AF345"/>
  <mergeCells count="1">
    <mergeCell ref="B2:Y2"/>
  </mergeCells>
  <phoneticPr fontId="1" type="noConversion"/>
  <pageMargins left="0.7" right="0.7" top="0.75" bottom="0.75" header="0.3" footer="0.3"/>
  <pageSetup paperSize="9" scale="1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8"/>
  <sheetViews>
    <sheetView tabSelected="1" view="pageBreakPreview" zoomScale="85" zoomScaleNormal="100" zoomScaleSheetLayoutView="85" workbookViewId="0">
      <selection activeCell="A2" sqref="A2"/>
    </sheetView>
  </sheetViews>
  <sheetFormatPr defaultRowHeight="16.5"/>
  <cols>
    <col min="1" max="1" width="3.5" customWidth="1"/>
    <col min="2" max="2" width="30.625" bestFit="1" customWidth="1"/>
    <col min="3" max="8" width="15.625" customWidth="1"/>
    <col min="9" max="9" width="3" customWidth="1"/>
  </cols>
  <sheetData>
    <row r="1" spans="2:8" ht="12" customHeight="1"/>
    <row r="2" spans="2:8" ht="30.75" customHeight="1">
      <c r="B2" s="173" t="s">
        <v>1276</v>
      </c>
      <c r="C2" s="173"/>
      <c r="D2" s="173"/>
      <c r="E2" s="173"/>
      <c r="F2" s="173"/>
      <c r="G2" s="173"/>
      <c r="H2" s="173"/>
    </row>
    <row r="3" spans="2:8" s="16" customFormat="1" ht="15" customHeight="1">
      <c r="B3" s="57"/>
      <c r="C3" s="57"/>
      <c r="D3" s="57"/>
      <c r="E3" s="57"/>
      <c r="F3" s="58"/>
      <c r="H3" s="58" t="s">
        <v>1275</v>
      </c>
    </row>
    <row r="4" spans="2:8" ht="24.95" customHeight="1">
      <c r="B4" s="158" t="s">
        <v>1270</v>
      </c>
      <c r="C4" s="158" t="s">
        <v>1278</v>
      </c>
      <c r="D4" s="158" t="s">
        <v>1279</v>
      </c>
      <c r="E4" s="158" t="s">
        <v>1280</v>
      </c>
      <c r="F4" s="158" t="s">
        <v>1281</v>
      </c>
      <c r="G4" s="158" t="s">
        <v>1282</v>
      </c>
      <c r="H4" s="158" t="s">
        <v>1284</v>
      </c>
    </row>
    <row r="5" spans="2:8" ht="24.95" customHeight="1">
      <c r="B5" s="156" t="s">
        <v>884</v>
      </c>
      <c r="C5" s="157">
        <v>6462107</v>
      </c>
      <c r="D5" s="157">
        <v>125148</v>
      </c>
      <c r="E5" s="157">
        <v>6587255</v>
      </c>
      <c r="F5" s="157">
        <v>5936147</v>
      </c>
      <c r="G5" s="157">
        <v>651108</v>
      </c>
      <c r="H5" s="159">
        <v>90.1</v>
      </c>
    </row>
    <row r="6" spans="2:8" ht="24.95" customHeight="1">
      <c r="B6" s="156" t="s">
        <v>1131</v>
      </c>
      <c r="C6" s="157">
        <v>111600</v>
      </c>
      <c r="D6" s="159">
        <v>0</v>
      </c>
      <c r="E6" s="157">
        <v>111600</v>
      </c>
      <c r="F6" s="157">
        <v>47352</v>
      </c>
      <c r="G6" s="157">
        <v>64248</v>
      </c>
      <c r="H6" s="159">
        <v>42.4</v>
      </c>
    </row>
    <row r="7" spans="2:8" ht="24.95" customHeight="1">
      <c r="B7" s="156" t="s">
        <v>1049</v>
      </c>
      <c r="C7" s="157">
        <v>5213218</v>
      </c>
      <c r="D7" s="157">
        <v>126048</v>
      </c>
      <c r="E7" s="157">
        <v>5339266</v>
      </c>
      <c r="F7" s="157">
        <v>4950895</v>
      </c>
      <c r="G7" s="157">
        <v>388371</v>
      </c>
      <c r="H7" s="159">
        <v>92.7</v>
      </c>
    </row>
    <row r="8" spans="2:8" ht="24.95" customHeight="1">
      <c r="B8" s="156" t="s">
        <v>1269</v>
      </c>
      <c r="C8" s="157">
        <v>1137289</v>
      </c>
      <c r="D8" s="159" t="s">
        <v>1285</v>
      </c>
      <c r="E8" s="157">
        <v>1136389</v>
      </c>
      <c r="F8" s="157">
        <v>937900</v>
      </c>
      <c r="G8" s="157">
        <v>198489</v>
      </c>
      <c r="H8" s="159">
        <v>82.5</v>
      </c>
    </row>
    <row r="9" spans="2:8" ht="24.95" customHeight="1">
      <c r="B9" s="56"/>
      <c r="C9" s="56"/>
      <c r="D9" s="56"/>
      <c r="E9" s="56"/>
      <c r="F9" s="56"/>
      <c r="G9" s="56"/>
      <c r="H9" s="56"/>
    </row>
    <row r="10" spans="2:8" ht="30.75" customHeight="1">
      <c r="B10" s="173" t="s">
        <v>1277</v>
      </c>
      <c r="C10" s="173"/>
      <c r="D10" s="173"/>
      <c r="E10" s="173"/>
      <c r="F10" s="173"/>
      <c r="G10" s="173"/>
      <c r="H10" s="173"/>
    </row>
    <row r="11" spans="2:8" s="16" customFormat="1" ht="12" customHeight="1">
      <c r="B11" s="57"/>
      <c r="C11" s="57"/>
      <c r="D11" s="57"/>
      <c r="E11" s="57"/>
      <c r="F11" s="58"/>
      <c r="H11" s="58" t="s">
        <v>1275</v>
      </c>
    </row>
    <row r="12" spans="2:8" ht="24.95" customHeight="1">
      <c r="B12" s="158" t="s">
        <v>1270</v>
      </c>
      <c r="C12" s="158" t="s">
        <v>1278</v>
      </c>
      <c r="D12" s="158" t="s">
        <v>1279</v>
      </c>
      <c r="E12" s="158" t="s">
        <v>1280</v>
      </c>
      <c r="F12" s="158" t="s">
        <v>1281</v>
      </c>
      <c r="G12" s="158" t="s">
        <v>1282</v>
      </c>
      <c r="H12" s="158" t="s">
        <v>1284</v>
      </c>
    </row>
    <row r="13" spans="2:8" ht="24.95" customHeight="1">
      <c r="B13" s="156" t="s">
        <v>884</v>
      </c>
      <c r="C13" s="157">
        <v>6462107</v>
      </c>
      <c r="D13" s="157">
        <v>125148</v>
      </c>
      <c r="E13" s="157">
        <v>6587255</v>
      </c>
      <c r="F13" s="157">
        <v>5936147</v>
      </c>
      <c r="G13" s="157">
        <v>651108</v>
      </c>
      <c r="H13" s="159">
        <v>90.1</v>
      </c>
    </row>
    <row r="14" spans="2:8" ht="24.95" customHeight="1">
      <c r="B14" s="156" t="s">
        <v>1054</v>
      </c>
      <c r="C14" s="157">
        <v>2381526</v>
      </c>
      <c r="D14" s="159" t="s">
        <v>1283</v>
      </c>
      <c r="E14" s="157">
        <v>2363526</v>
      </c>
      <c r="F14" s="157">
        <v>2113112</v>
      </c>
      <c r="G14" s="157">
        <v>250414</v>
      </c>
      <c r="H14" s="159">
        <v>89.4</v>
      </c>
    </row>
    <row r="15" spans="2:8" ht="24.95" customHeight="1">
      <c r="B15" s="156" t="s">
        <v>1056</v>
      </c>
      <c r="C15" s="157">
        <v>265565</v>
      </c>
      <c r="D15" s="159">
        <v>0</v>
      </c>
      <c r="E15" s="157">
        <v>265565</v>
      </c>
      <c r="F15" s="157">
        <v>196132</v>
      </c>
      <c r="G15" s="157">
        <v>69433</v>
      </c>
      <c r="H15" s="159">
        <v>73.900000000000006</v>
      </c>
    </row>
    <row r="16" spans="2:8" ht="24.95" customHeight="1">
      <c r="B16" s="156" t="s">
        <v>1271</v>
      </c>
      <c r="C16" s="157">
        <v>26100</v>
      </c>
      <c r="D16" s="159">
        <v>0</v>
      </c>
      <c r="E16" s="157">
        <v>26100</v>
      </c>
      <c r="F16" s="157">
        <v>16898</v>
      </c>
      <c r="G16" s="157">
        <v>9202</v>
      </c>
      <c r="H16" s="159">
        <v>64.7</v>
      </c>
    </row>
    <row r="17" spans="2:8" ht="24.95" customHeight="1">
      <c r="B17" s="156" t="s">
        <v>1272</v>
      </c>
      <c r="C17" s="157">
        <v>126085</v>
      </c>
      <c r="D17" s="159">
        <v>0</v>
      </c>
      <c r="E17" s="157">
        <v>126085</v>
      </c>
      <c r="F17" s="157">
        <v>98915</v>
      </c>
      <c r="G17" s="157">
        <v>27170</v>
      </c>
      <c r="H17" s="159">
        <v>78.5</v>
      </c>
    </row>
    <row r="18" spans="2:8" ht="24.95" customHeight="1">
      <c r="B18" s="156" t="s">
        <v>1273</v>
      </c>
      <c r="C18" s="157">
        <v>112263</v>
      </c>
      <c r="D18" s="159">
        <v>0</v>
      </c>
      <c r="E18" s="157">
        <v>112263</v>
      </c>
      <c r="F18" s="157">
        <v>98722</v>
      </c>
      <c r="G18" s="157">
        <v>13541</v>
      </c>
      <c r="H18" s="159">
        <v>87.9</v>
      </c>
    </row>
    <row r="19" spans="2:8" ht="24.95" customHeight="1">
      <c r="B19" s="156" t="s">
        <v>1274</v>
      </c>
      <c r="C19" s="157">
        <v>3059416</v>
      </c>
      <c r="D19" s="157">
        <v>144048</v>
      </c>
      <c r="E19" s="157">
        <v>3203464</v>
      </c>
      <c r="F19" s="157">
        <v>2998364</v>
      </c>
      <c r="G19" s="157">
        <v>205100</v>
      </c>
      <c r="H19" s="159">
        <v>93.6</v>
      </c>
    </row>
    <row r="20" spans="2:8" ht="24.95" customHeight="1">
      <c r="B20" s="156" t="s">
        <v>1136</v>
      </c>
      <c r="C20" s="157">
        <v>491152</v>
      </c>
      <c r="D20" s="159" t="s">
        <v>1291</v>
      </c>
      <c r="E20" s="157">
        <v>490252</v>
      </c>
      <c r="F20" s="157">
        <v>414003</v>
      </c>
      <c r="G20" s="157">
        <v>76249</v>
      </c>
      <c r="H20" s="159">
        <v>84.5</v>
      </c>
    </row>
    <row r="22" spans="2:8" ht="30" customHeight="1">
      <c r="B22" s="173" t="s">
        <v>1286</v>
      </c>
      <c r="C22" s="173"/>
      <c r="D22" s="173"/>
      <c r="E22" s="173"/>
      <c r="F22" s="173"/>
      <c r="G22" s="173"/>
      <c r="H22" s="173"/>
    </row>
    <row r="23" spans="2:8" ht="12.75" customHeight="1">
      <c r="B23" s="163"/>
      <c r="C23" s="163"/>
      <c r="D23" s="163"/>
      <c r="E23" s="163"/>
      <c r="F23" s="163"/>
      <c r="G23" s="163"/>
      <c r="H23" s="58" t="s">
        <v>1275</v>
      </c>
    </row>
    <row r="24" spans="2:8" ht="24.95" customHeight="1">
      <c r="B24" s="158" t="s">
        <v>1270</v>
      </c>
      <c r="C24" s="158" t="s">
        <v>1278</v>
      </c>
      <c r="D24" s="158" t="s">
        <v>1279</v>
      </c>
      <c r="E24" s="158" t="s">
        <v>1280</v>
      </c>
      <c r="F24" s="158" t="s">
        <v>1281</v>
      </c>
      <c r="G24" s="158" t="s">
        <v>1282</v>
      </c>
      <c r="H24" s="158" t="s">
        <v>1284</v>
      </c>
    </row>
    <row r="25" spans="2:8" ht="24.95" customHeight="1">
      <c r="B25" s="156" t="s">
        <v>1290</v>
      </c>
      <c r="C25" s="161">
        <v>6462107000</v>
      </c>
      <c r="D25" s="161">
        <v>125148000</v>
      </c>
      <c r="E25" s="161">
        <v>6587255000</v>
      </c>
      <c r="F25" s="161">
        <v>5936146814</v>
      </c>
      <c r="G25" s="161">
        <v>651108186</v>
      </c>
      <c r="H25" s="164">
        <f>0.901156371508314*100</f>
        <v>90.11563715083139</v>
      </c>
    </row>
    <row r="26" spans="2:8" ht="24.95" customHeight="1">
      <c r="B26" s="156" t="s">
        <v>1287</v>
      </c>
      <c r="C26" s="161">
        <v>666719000</v>
      </c>
      <c r="D26" s="162" t="s">
        <v>1291</v>
      </c>
      <c r="E26" s="161">
        <v>665819000</v>
      </c>
      <c r="F26" s="161">
        <v>565585404</v>
      </c>
      <c r="G26" s="161">
        <v>100233596</v>
      </c>
      <c r="H26" s="166">
        <v>84.9</v>
      </c>
    </row>
    <row r="27" spans="2:8" ht="24.95" customHeight="1">
      <c r="B27" s="156" t="s">
        <v>1288</v>
      </c>
      <c r="C27" s="160">
        <v>5281140000</v>
      </c>
      <c r="D27" s="160">
        <v>126048000</v>
      </c>
      <c r="E27" s="160">
        <v>5407188000</v>
      </c>
      <c r="F27" s="160">
        <v>5029843950</v>
      </c>
      <c r="G27" s="160">
        <v>377344050</v>
      </c>
      <c r="H27" s="165">
        <f>0.930214364656824*100</f>
        <v>93.021436465682399</v>
      </c>
    </row>
    <row r="28" spans="2:8" ht="24.95" customHeight="1">
      <c r="B28" s="156" t="s">
        <v>1289</v>
      </c>
      <c r="C28" s="160">
        <v>514248000</v>
      </c>
      <c r="D28" s="160">
        <v>0</v>
      </c>
      <c r="E28" s="160">
        <v>514248000</v>
      </c>
      <c r="F28" s="160">
        <v>340717460</v>
      </c>
      <c r="G28" s="160">
        <v>173530540</v>
      </c>
      <c r="H28" s="165">
        <f>0.662554759571257*100</f>
        <v>66.255475957125697</v>
      </c>
    </row>
  </sheetData>
  <mergeCells count="3">
    <mergeCell ref="B2:H2"/>
    <mergeCell ref="B10:H10"/>
    <mergeCell ref="B22:H22"/>
  </mergeCells>
  <phoneticPr fontId="1" type="noConversion"/>
  <pageMargins left="0.7" right="0.7" top="0.75" bottom="0.75" header="0.3" footer="0.3"/>
  <pageSetup paperSize="9" scale="5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347"/>
  <sheetViews>
    <sheetView view="pageBreakPreview" topLeftCell="E1" zoomScale="25" zoomScaleNormal="25" zoomScaleSheetLayoutView="25" workbookViewId="0">
      <pane ySplit="5" topLeftCell="A6" activePane="bottomLeft" state="frozen"/>
      <selection activeCell="E1" sqref="E1"/>
      <selection pane="bottomLeft" activeCell="P19" sqref="P19"/>
    </sheetView>
  </sheetViews>
  <sheetFormatPr defaultRowHeight="38.25"/>
  <cols>
    <col min="1" max="1" width="9" style="4"/>
    <col min="2" max="2" width="16" style="4" customWidth="1"/>
    <col min="3" max="3" width="35.125" style="4" customWidth="1"/>
    <col min="4" max="4" width="67.125" style="4" customWidth="1"/>
    <col min="5" max="5" width="75.625" style="4" customWidth="1"/>
    <col min="6" max="6" width="75.375" style="4" customWidth="1"/>
    <col min="7" max="7" width="32.125" style="4" bestFit="1" customWidth="1"/>
    <col min="8" max="8" width="31.625" style="4" customWidth="1"/>
    <col min="9" max="9" width="38.625" style="4" customWidth="1"/>
    <col min="10" max="10" width="93.375" style="15" customWidth="1"/>
    <col min="11" max="11" width="57.875" style="65" customWidth="1"/>
    <col min="12" max="12" width="6.5" style="65" hidden="1" customWidth="1"/>
    <col min="13" max="13" width="65.5" style="65" customWidth="1"/>
    <col min="14" max="14" width="20.875" style="65" customWidth="1"/>
    <col min="15" max="15" width="28.375" style="151" customWidth="1"/>
    <col min="16" max="16" width="60.375" style="65" customWidth="1"/>
    <col min="17" max="19" width="9.625" style="4" customWidth="1"/>
    <col min="20" max="20" width="21.875" style="44" customWidth="1"/>
    <col min="21" max="21" width="49.125" style="4" customWidth="1"/>
    <col min="22" max="22" width="47.125" style="4" customWidth="1"/>
    <col min="23" max="23" width="53.125" style="4" customWidth="1"/>
    <col min="24" max="24" width="49.625" style="15" customWidth="1"/>
    <col min="25" max="25" width="46.125" style="4" customWidth="1"/>
    <col min="26" max="26" width="35" style="4" customWidth="1"/>
    <col min="27" max="16384" width="9" style="4"/>
  </cols>
  <sheetData>
    <row r="1" spans="2:26" ht="54">
      <c r="O1" s="65"/>
      <c r="U1" s="102">
        <f>SUBTOTAL(9,U6:U65536)</f>
        <v>6462107000</v>
      </c>
      <c r="V1" s="102">
        <f>SUBTOTAL(9,V6:V65536)</f>
        <v>125148000</v>
      </c>
      <c r="W1" s="102">
        <f>SUBTOTAL(9,W6:W65536)</f>
        <v>6587255000</v>
      </c>
      <c r="X1" s="102">
        <f>SUBTOTAL(9,X6:X65536)</f>
        <v>5936146814</v>
      </c>
      <c r="Y1" s="102">
        <f>W1-X1</f>
        <v>651108186</v>
      </c>
      <c r="Z1" s="154">
        <f>X1/W1</f>
        <v>0.90115637150831418</v>
      </c>
    </row>
    <row r="2" spans="2:26" ht="135.75" customHeight="1">
      <c r="B2" s="171" t="s">
        <v>885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2"/>
      <c r="U2" s="171"/>
      <c r="V2" s="171"/>
      <c r="W2" s="171"/>
      <c r="X2" s="171"/>
      <c r="Y2" s="171"/>
      <c r="Z2" s="171"/>
    </row>
    <row r="3" spans="2:26" ht="95.25" customHeight="1">
      <c r="B3" s="3"/>
      <c r="C3" s="3"/>
      <c r="D3" s="3"/>
      <c r="E3" s="3"/>
      <c r="F3" s="3"/>
      <c r="G3" s="3"/>
      <c r="H3" s="3"/>
      <c r="I3" s="3"/>
      <c r="J3" s="11"/>
      <c r="K3" s="89"/>
      <c r="L3" s="89"/>
      <c r="M3" s="89"/>
      <c r="N3" s="89"/>
      <c r="O3" s="89"/>
      <c r="P3" s="89"/>
      <c r="Q3" s="3"/>
      <c r="R3" s="3"/>
      <c r="S3" s="3"/>
      <c r="T3" s="45"/>
      <c r="U3" s="5"/>
      <c r="V3" s="3"/>
      <c r="W3" s="3"/>
      <c r="X3" s="11" t="s">
        <v>356</v>
      </c>
    </row>
    <row r="4" spans="2:26" ht="99.75" customHeight="1">
      <c r="B4" s="61" t="s">
        <v>357</v>
      </c>
      <c r="C4" s="110" t="s">
        <v>358</v>
      </c>
      <c r="D4" s="110" t="s">
        <v>359</v>
      </c>
      <c r="E4" s="110" t="s">
        <v>360</v>
      </c>
      <c r="F4" s="110" t="s">
        <v>361</v>
      </c>
      <c r="G4" s="174" t="s">
        <v>362</v>
      </c>
      <c r="H4" s="175"/>
      <c r="I4" s="176"/>
      <c r="J4" s="110" t="s">
        <v>363</v>
      </c>
      <c r="K4" s="178" t="s">
        <v>889</v>
      </c>
      <c r="L4" s="179"/>
      <c r="M4" s="179"/>
      <c r="N4" s="180"/>
      <c r="O4" s="177" t="s">
        <v>886</v>
      </c>
      <c r="P4" s="177"/>
      <c r="Q4" s="177" t="s">
        <v>342</v>
      </c>
      <c r="R4" s="177"/>
      <c r="S4" s="177"/>
      <c r="T4" s="177"/>
      <c r="U4" s="62" t="s">
        <v>364</v>
      </c>
      <c r="V4" s="61" t="s">
        <v>365</v>
      </c>
      <c r="W4" s="61" t="s">
        <v>366</v>
      </c>
      <c r="X4" s="61" t="s">
        <v>367</v>
      </c>
      <c r="Y4" s="63" t="s">
        <v>368</v>
      </c>
      <c r="Z4" s="61" t="s">
        <v>369</v>
      </c>
    </row>
    <row r="5" spans="2:26" ht="99.95" customHeight="1">
      <c r="B5" s="61" t="s">
        <v>370</v>
      </c>
      <c r="C5" s="111"/>
      <c r="D5" s="111"/>
      <c r="E5" s="111"/>
      <c r="F5" s="111"/>
      <c r="G5" s="61"/>
      <c r="H5" s="61"/>
      <c r="I5" s="61"/>
      <c r="J5" s="111"/>
      <c r="K5" s="60" t="s">
        <v>1048</v>
      </c>
      <c r="L5" s="60" t="s">
        <v>887</v>
      </c>
      <c r="M5" s="60" t="s">
        <v>1120</v>
      </c>
      <c r="N5" s="60" t="s">
        <v>888</v>
      </c>
      <c r="O5" s="145" t="s">
        <v>1051</v>
      </c>
      <c r="P5" s="145" t="s">
        <v>1268</v>
      </c>
      <c r="Q5" s="60" t="s">
        <v>349</v>
      </c>
      <c r="R5" s="60" t="s">
        <v>350</v>
      </c>
      <c r="S5" s="60" t="s">
        <v>371</v>
      </c>
      <c r="T5" s="60" t="s">
        <v>372</v>
      </c>
      <c r="U5" s="144"/>
      <c r="V5" s="144"/>
      <c r="W5" s="144"/>
      <c r="X5" s="144"/>
      <c r="Y5" s="143"/>
      <c r="Z5" s="61"/>
    </row>
    <row r="6" spans="2:26" ht="99.95" customHeight="1">
      <c r="B6" s="8">
        <v>-1</v>
      </c>
      <c r="C6" s="8" t="s">
        <v>1137</v>
      </c>
      <c r="D6" s="9" t="s">
        <v>0</v>
      </c>
      <c r="E6" s="9" t="s">
        <v>2</v>
      </c>
      <c r="F6" s="9" t="s">
        <v>3</v>
      </c>
      <c r="G6" s="9" t="s">
        <v>1138</v>
      </c>
      <c r="H6" s="9" t="s">
        <v>1139</v>
      </c>
      <c r="I6" s="8" t="s">
        <v>1140</v>
      </c>
      <c r="J6" s="12" t="s">
        <v>1141</v>
      </c>
      <c r="K6" s="8" t="s">
        <v>1127</v>
      </c>
      <c r="L6" s="105">
        <v>38</v>
      </c>
      <c r="M6" s="8" t="s">
        <v>1042</v>
      </c>
      <c r="N6" s="8" t="s">
        <v>1142</v>
      </c>
      <c r="O6" s="148">
        <v>9</v>
      </c>
      <c r="P6" s="8" t="str">
        <f>VLOOKUP(O6,' (참고) 예산별 범례'!$I$68:$J$76,2,0)</f>
        <v>기타</v>
      </c>
      <c r="Q6" s="8" t="s">
        <v>1143</v>
      </c>
      <c r="R6" s="8"/>
      <c r="S6" s="8"/>
      <c r="T6" s="8" t="s">
        <v>1144</v>
      </c>
      <c r="U6" s="6">
        <v>11200000</v>
      </c>
      <c r="V6" s="6"/>
      <c r="W6" s="6">
        <v>11200000</v>
      </c>
      <c r="X6" s="37">
        <v>10066000</v>
      </c>
      <c r="Y6" s="100">
        <v>0.89875000000000005</v>
      </c>
      <c r="Z6" s="1"/>
    </row>
    <row r="7" spans="2:26" ht="99.95" customHeight="1">
      <c r="B7" s="8">
        <v>0</v>
      </c>
      <c r="C7" s="8" t="s">
        <v>1137</v>
      </c>
      <c r="D7" s="9" t="s">
        <v>0</v>
      </c>
      <c r="E7" s="9" t="s">
        <v>2</v>
      </c>
      <c r="F7" s="9" t="s">
        <v>3</v>
      </c>
      <c r="G7" s="9" t="s">
        <v>1138</v>
      </c>
      <c r="H7" s="9" t="s">
        <v>1139</v>
      </c>
      <c r="I7" s="8" t="s">
        <v>1140</v>
      </c>
      <c r="J7" s="12" t="s">
        <v>1145</v>
      </c>
      <c r="K7" s="8" t="s">
        <v>1127</v>
      </c>
      <c r="L7" s="105">
        <v>43</v>
      </c>
      <c r="M7" s="8" t="s">
        <v>1047</v>
      </c>
      <c r="N7" s="8" t="s">
        <v>1142</v>
      </c>
      <c r="O7" s="148">
        <v>9</v>
      </c>
      <c r="P7" s="8" t="str">
        <f>VLOOKUP(O7,' (참고) 예산별 범례'!$I$68:$J$76,2,0)</f>
        <v>기타</v>
      </c>
      <c r="Q7" s="8" t="s">
        <v>1143</v>
      </c>
      <c r="R7" s="8"/>
      <c r="S7" s="8"/>
      <c r="T7" s="8" t="s">
        <v>1146</v>
      </c>
      <c r="U7" s="6">
        <v>9800000</v>
      </c>
      <c r="V7" s="6"/>
      <c r="W7" s="6">
        <v>9800000</v>
      </c>
      <c r="X7" s="37">
        <v>8400000</v>
      </c>
      <c r="Y7" s="100">
        <v>0.8571428571428571</v>
      </c>
      <c r="Z7" s="1"/>
    </row>
    <row r="8" spans="2:26" ht="99.95" customHeight="1">
      <c r="B8" s="8">
        <v>1</v>
      </c>
      <c r="C8" s="8" t="s">
        <v>1137</v>
      </c>
      <c r="D8" s="8" t="s">
        <v>0</v>
      </c>
      <c r="E8" s="8" t="s">
        <v>2</v>
      </c>
      <c r="F8" s="8" t="s">
        <v>3</v>
      </c>
      <c r="G8" s="8" t="s">
        <v>1138</v>
      </c>
      <c r="H8" s="8" t="s">
        <v>1139</v>
      </c>
      <c r="I8" s="8" t="s">
        <v>1140</v>
      </c>
      <c r="J8" s="12" t="s">
        <v>1147</v>
      </c>
      <c r="K8" s="8" t="s">
        <v>1129</v>
      </c>
      <c r="L8" s="105">
        <v>29</v>
      </c>
      <c r="M8" s="8" t="s">
        <v>1033</v>
      </c>
      <c r="N8" s="8" t="s">
        <v>1142</v>
      </c>
      <c r="O8" s="148">
        <v>4</v>
      </c>
      <c r="P8" s="8" t="str">
        <f>VLOOKUP(O8,' (참고) 예산별 범례'!$I$68:$J$76,2,0)</f>
        <v>안전관련 물품 및 장비 구입비등</v>
      </c>
      <c r="Q8" s="8" t="s">
        <v>1143</v>
      </c>
      <c r="R8" s="8"/>
      <c r="S8" s="8"/>
      <c r="T8" s="8" t="s">
        <v>1148</v>
      </c>
      <c r="U8" s="6">
        <v>2600000</v>
      </c>
      <c r="V8" s="6"/>
      <c r="W8" s="6">
        <v>2600000</v>
      </c>
      <c r="X8" s="37">
        <v>0</v>
      </c>
      <c r="Y8" s="100">
        <v>0</v>
      </c>
      <c r="Z8" s="1"/>
    </row>
    <row r="9" spans="2:26" ht="99.95" customHeight="1">
      <c r="B9" s="8">
        <v>2</v>
      </c>
      <c r="C9" s="8" t="s">
        <v>1137</v>
      </c>
      <c r="D9" s="8" t="s">
        <v>0</v>
      </c>
      <c r="E9" s="8" t="s">
        <v>2</v>
      </c>
      <c r="F9" s="8" t="s">
        <v>3</v>
      </c>
      <c r="G9" s="8" t="s">
        <v>1138</v>
      </c>
      <c r="H9" s="8" t="s">
        <v>1139</v>
      </c>
      <c r="I9" s="8" t="s">
        <v>1140</v>
      </c>
      <c r="J9" s="12" t="s">
        <v>1149</v>
      </c>
      <c r="K9" s="8" t="s">
        <v>1129</v>
      </c>
      <c r="L9" s="105">
        <v>29</v>
      </c>
      <c r="M9" s="8" t="s">
        <v>1033</v>
      </c>
      <c r="N9" s="8" t="s">
        <v>1142</v>
      </c>
      <c r="O9" s="148">
        <v>4</v>
      </c>
      <c r="P9" s="8" t="str">
        <f>VLOOKUP(O9,' (참고) 예산별 범례'!$I$68:$J$76,2,0)</f>
        <v>안전관련 물품 및 장비 구입비등</v>
      </c>
      <c r="Q9" s="8" t="s">
        <v>1143</v>
      </c>
      <c r="R9" s="8"/>
      <c r="S9" s="8"/>
      <c r="T9" s="8" t="s">
        <v>1148</v>
      </c>
      <c r="U9" s="6">
        <v>700000</v>
      </c>
      <c r="V9" s="6"/>
      <c r="W9" s="6">
        <v>700000</v>
      </c>
      <c r="X9" s="37">
        <v>462200</v>
      </c>
      <c r="Y9" s="100">
        <v>0.66028571428571425</v>
      </c>
      <c r="Z9" s="1"/>
    </row>
    <row r="10" spans="2:26" ht="99.95" customHeight="1">
      <c r="B10" s="8">
        <v>3</v>
      </c>
      <c r="C10" s="8" t="s">
        <v>1137</v>
      </c>
      <c r="D10" s="8" t="s">
        <v>0</v>
      </c>
      <c r="E10" s="8" t="s">
        <v>2</v>
      </c>
      <c r="F10" s="8" t="s">
        <v>3</v>
      </c>
      <c r="G10" s="8" t="s">
        <v>1138</v>
      </c>
      <c r="H10" s="8" t="s">
        <v>1139</v>
      </c>
      <c r="I10" s="8" t="s">
        <v>1140</v>
      </c>
      <c r="J10" s="12" t="s">
        <v>1150</v>
      </c>
      <c r="K10" s="8" t="s">
        <v>1127</v>
      </c>
      <c r="L10" s="105">
        <v>39</v>
      </c>
      <c r="M10" s="8" t="s">
        <v>1043</v>
      </c>
      <c r="N10" s="8" t="s">
        <v>1142</v>
      </c>
      <c r="O10" s="148">
        <v>9</v>
      </c>
      <c r="P10" s="8" t="str">
        <f>VLOOKUP(O10,' (참고) 예산별 범례'!$I$68:$J$76,2,0)</f>
        <v>기타</v>
      </c>
      <c r="Q10" s="9"/>
      <c r="R10" s="9"/>
      <c r="S10" s="8" t="s">
        <v>1143</v>
      </c>
      <c r="T10" s="8" t="s">
        <v>1148</v>
      </c>
      <c r="U10" s="6">
        <v>660000</v>
      </c>
      <c r="V10" s="6"/>
      <c r="W10" s="6">
        <v>660000</v>
      </c>
      <c r="X10" s="95">
        <v>660000</v>
      </c>
      <c r="Y10" s="100">
        <v>1</v>
      </c>
      <c r="Z10" s="1"/>
    </row>
    <row r="11" spans="2:26" ht="99.95" customHeight="1">
      <c r="B11" s="8">
        <v>4</v>
      </c>
      <c r="C11" s="8" t="s">
        <v>1137</v>
      </c>
      <c r="D11" s="8" t="s">
        <v>0</v>
      </c>
      <c r="E11" s="8" t="s">
        <v>2</v>
      </c>
      <c r="F11" s="8" t="s">
        <v>3</v>
      </c>
      <c r="G11" s="8" t="s">
        <v>1151</v>
      </c>
      <c r="H11" s="8" t="s">
        <v>1139</v>
      </c>
      <c r="I11" s="9" t="s">
        <v>1152</v>
      </c>
      <c r="J11" s="12" t="s">
        <v>1153</v>
      </c>
      <c r="K11" s="8" t="s">
        <v>1127</v>
      </c>
      <c r="L11" s="105">
        <v>36</v>
      </c>
      <c r="M11" s="8" t="s">
        <v>1040</v>
      </c>
      <c r="N11" s="8" t="s">
        <v>1142</v>
      </c>
      <c r="O11" s="148">
        <v>5</v>
      </c>
      <c r="P11" s="8" t="str">
        <f>VLOOKUP(O11,' (참고) 예산별 범례'!$I$68:$J$76,2,0)</f>
        <v>안전관련 교육훈련홍보</v>
      </c>
      <c r="Q11" s="8" t="s">
        <v>1143</v>
      </c>
      <c r="R11" s="9"/>
      <c r="S11" s="8"/>
      <c r="T11" s="8" t="s">
        <v>1146</v>
      </c>
      <c r="U11" s="6">
        <v>5200000</v>
      </c>
      <c r="V11" s="6"/>
      <c r="W11" s="6">
        <v>5200000</v>
      </c>
      <c r="X11" s="37">
        <v>5002730</v>
      </c>
      <c r="Y11" s="100">
        <v>0.96206346153846156</v>
      </c>
      <c r="Z11" s="1"/>
    </row>
    <row r="12" spans="2:26" ht="99.95" customHeight="1">
      <c r="B12" s="8">
        <v>5</v>
      </c>
      <c r="C12" s="8" t="s">
        <v>1137</v>
      </c>
      <c r="D12" s="8" t="s">
        <v>0</v>
      </c>
      <c r="E12" s="8" t="s">
        <v>2</v>
      </c>
      <c r="F12" s="8" t="s">
        <v>3</v>
      </c>
      <c r="G12" s="8" t="s">
        <v>1154</v>
      </c>
      <c r="H12" s="8" t="s">
        <v>1139</v>
      </c>
      <c r="I12" s="8" t="s">
        <v>1155</v>
      </c>
      <c r="J12" s="12" t="s">
        <v>1156</v>
      </c>
      <c r="K12" s="8" t="s">
        <v>1127</v>
      </c>
      <c r="L12" s="105">
        <v>43</v>
      </c>
      <c r="M12" s="8" t="s">
        <v>1047</v>
      </c>
      <c r="N12" s="8" t="s">
        <v>1142</v>
      </c>
      <c r="O12" s="148">
        <v>9</v>
      </c>
      <c r="P12" s="8" t="str">
        <f>VLOOKUP(O12,' (참고) 예산별 범례'!$I$68:$J$76,2,0)</f>
        <v>기타</v>
      </c>
      <c r="Q12" s="8" t="s">
        <v>1143</v>
      </c>
      <c r="R12" s="9"/>
      <c r="S12" s="9"/>
      <c r="T12" s="8" t="s">
        <v>1148</v>
      </c>
      <c r="U12" s="6">
        <v>13200000</v>
      </c>
      <c r="V12" s="6"/>
      <c r="W12" s="6">
        <v>13200000</v>
      </c>
      <c r="X12" s="37">
        <v>7595000</v>
      </c>
      <c r="Y12" s="100">
        <v>0.57537878787878793</v>
      </c>
      <c r="Z12" s="1"/>
    </row>
    <row r="13" spans="2:26" ht="99.95" customHeight="1">
      <c r="B13" s="8">
        <v>6</v>
      </c>
      <c r="C13" s="8" t="s">
        <v>1137</v>
      </c>
      <c r="D13" s="8" t="s">
        <v>0</v>
      </c>
      <c r="E13" s="8" t="s">
        <v>2</v>
      </c>
      <c r="F13" s="8" t="s">
        <v>3</v>
      </c>
      <c r="G13" s="8" t="s">
        <v>1157</v>
      </c>
      <c r="H13" s="8" t="s">
        <v>1139</v>
      </c>
      <c r="I13" s="8" t="s">
        <v>1158</v>
      </c>
      <c r="J13" s="12" t="s">
        <v>1159</v>
      </c>
      <c r="K13" s="8" t="s">
        <v>1127</v>
      </c>
      <c r="L13" s="105">
        <v>38</v>
      </c>
      <c r="M13" s="8" t="s">
        <v>1042</v>
      </c>
      <c r="N13" s="8" t="s">
        <v>1142</v>
      </c>
      <c r="O13" s="148">
        <v>9</v>
      </c>
      <c r="P13" s="8" t="str">
        <f>VLOOKUP(O13,' (참고) 예산별 범례'!$I$68:$J$76,2,0)</f>
        <v>기타</v>
      </c>
      <c r="Q13" s="8" t="s">
        <v>1143</v>
      </c>
      <c r="R13" s="9"/>
      <c r="S13" s="9"/>
      <c r="T13" s="8" t="s">
        <v>1144</v>
      </c>
      <c r="U13" s="6">
        <v>1000000</v>
      </c>
      <c r="V13" s="6"/>
      <c r="W13" s="6">
        <v>1000000</v>
      </c>
      <c r="X13" s="37">
        <v>0</v>
      </c>
      <c r="Y13" s="100">
        <v>0</v>
      </c>
      <c r="Z13" s="1"/>
    </row>
    <row r="14" spans="2:26" ht="99.95" customHeight="1">
      <c r="B14" s="8">
        <v>7</v>
      </c>
      <c r="C14" s="8" t="s">
        <v>1137</v>
      </c>
      <c r="D14" s="8" t="s">
        <v>0</v>
      </c>
      <c r="E14" s="8" t="s">
        <v>2</v>
      </c>
      <c r="F14" s="8" t="s">
        <v>3</v>
      </c>
      <c r="G14" s="8" t="s">
        <v>1160</v>
      </c>
      <c r="H14" s="8" t="s">
        <v>1139</v>
      </c>
      <c r="I14" s="8" t="s">
        <v>1161</v>
      </c>
      <c r="J14" s="12" t="s">
        <v>1162</v>
      </c>
      <c r="K14" s="8" t="s">
        <v>1129</v>
      </c>
      <c r="L14" s="105">
        <v>13</v>
      </c>
      <c r="M14" s="8" t="s">
        <v>1017</v>
      </c>
      <c r="N14" s="8" t="s">
        <v>1142</v>
      </c>
      <c r="O14" s="148">
        <v>1</v>
      </c>
      <c r="P14" s="8" t="str">
        <f>VLOOKUP(O14,' (참고) 예산별 범례'!$I$68:$J$76,2,0)</f>
        <v>위험설비 정비 및 개보수</v>
      </c>
      <c r="Q14" s="9"/>
      <c r="R14" s="9"/>
      <c r="S14" s="8" t="s">
        <v>1143</v>
      </c>
      <c r="T14" s="8" t="s">
        <v>1163</v>
      </c>
      <c r="U14" s="6">
        <v>240000</v>
      </c>
      <c r="V14" s="6"/>
      <c r="W14" s="6">
        <v>240000</v>
      </c>
      <c r="X14" s="37">
        <v>49500</v>
      </c>
      <c r="Y14" s="100">
        <v>0.20624999999999999</v>
      </c>
      <c r="Z14" s="1"/>
    </row>
    <row r="15" spans="2:26" ht="99.95" customHeight="1">
      <c r="B15" s="8">
        <v>8</v>
      </c>
      <c r="C15" s="8" t="s">
        <v>1137</v>
      </c>
      <c r="D15" s="8" t="s">
        <v>0</v>
      </c>
      <c r="E15" s="8" t="s">
        <v>2</v>
      </c>
      <c r="F15" s="8" t="s">
        <v>3</v>
      </c>
      <c r="G15" s="8" t="s">
        <v>1160</v>
      </c>
      <c r="H15" s="8" t="s">
        <v>1139</v>
      </c>
      <c r="I15" s="8" t="s">
        <v>1161</v>
      </c>
      <c r="J15" s="12" t="s">
        <v>1164</v>
      </c>
      <c r="K15" s="8" t="s">
        <v>1129</v>
      </c>
      <c r="L15" s="105">
        <v>13</v>
      </c>
      <c r="M15" s="8" t="s">
        <v>1017</v>
      </c>
      <c r="N15" s="8" t="s">
        <v>1142</v>
      </c>
      <c r="O15" s="148">
        <v>1</v>
      </c>
      <c r="P15" s="8" t="str">
        <f>VLOOKUP(O15,' (참고) 예산별 범례'!$I$68:$J$76,2,0)</f>
        <v>위험설비 정비 및 개보수</v>
      </c>
      <c r="Q15" s="9"/>
      <c r="R15" s="9"/>
      <c r="S15" s="8" t="s">
        <v>1143</v>
      </c>
      <c r="T15" s="8" t="s">
        <v>1163</v>
      </c>
      <c r="U15" s="6">
        <v>2400000</v>
      </c>
      <c r="V15" s="6"/>
      <c r="W15" s="6">
        <v>2400000</v>
      </c>
      <c r="X15" s="37">
        <v>0</v>
      </c>
      <c r="Y15" s="100">
        <v>0</v>
      </c>
      <c r="Z15" s="1"/>
    </row>
    <row r="16" spans="2:26" ht="99.95" customHeight="1">
      <c r="B16" s="8">
        <v>9</v>
      </c>
      <c r="C16" s="8" t="s">
        <v>1137</v>
      </c>
      <c r="D16" s="9" t="s">
        <v>1165</v>
      </c>
      <c r="E16" s="9" t="s">
        <v>6</v>
      </c>
      <c r="F16" s="9" t="s">
        <v>7</v>
      </c>
      <c r="G16" s="9" t="s">
        <v>1095</v>
      </c>
      <c r="H16" s="9" t="s">
        <v>1098</v>
      </c>
      <c r="I16" s="8" t="s">
        <v>1099</v>
      </c>
      <c r="J16" s="12" t="s">
        <v>1166</v>
      </c>
      <c r="K16" s="8" t="s">
        <v>1129</v>
      </c>
      <c r="L16" s="105">
        <v>12</v>
      </c>
      <c r="M16" s="8" t="s">
        <v>1016</v>
      </c>
      <c r="N16" s="8" t="s">
        <v>1143</v>
      </c>
      <c r="O16" s="148">
        <v>2</v>
      </c>
      <c r="P16" s="8" t="str">
        <f>VLOOKUP(O16,' (참고) 예산별 범례'!$I$68:$J$76,2,0)</f>
        <v>안전사업비 및 안전관리비</v>
      </c>
      <c r="Q16" s="9"/>
      <c r="R16" s="8" t="s">
        <v>1143</v>
      </c>
      <c r="S16" s="9"/>
      <c r="T16" s="8" t="s">
        <v>1163</v>
      </c>
      <c r="U16" s="6">
        <v>2000000</v>
      </c>
      <c r="V16" s="6"/>
      <c r="W16" s="6">
        <v>2000000</v>
      </c>
      <c r="X16" s="37">
        <v>300000</v>
      </c>
      <c r="Y16" s="100">
        <v>0.15</v>
      </c>
      <c r="Z16" s="1"/>
    </row>
    <row r="17" spans="2:26" ht="99.95" customHeight="1">
      <c r="B17" s="8">
        <v>10</v>
      </c>
      <c r="C17" s="8" t="s">
        <v>1137</v>
      </c>
      <c r="D17" s="8" t="s">
        <v>1165</v>
      </c>
      <c r="E17" s="9" t="s">
        <v>6</v>
      </c>
      <c r="F17" s="9" t="s">
        <v>7</v>
      </c>
      <c r="G17" s="9" t="s">
        <v>1167</v>
      </c>
      <c r="H17" s="9" t="s">
        <v>1098</v>
      </c>
      <c r="I17" s="8" t="s">
        <v>1168</v>
      </c>
      <c r="J17" s="12" t="s">
        <v>1169</v>
      </c>
      <c r="K17" s="8" t="s">
        <v>1129</v>
      </c>
      <c r="L17" s="105">
        <v>29</v>
      </c>
      <c r="M17" s="8" t="s">
        <v>1033</v>
      </c>
      <c r="N17" s="8" t="s">
        <v>1142</v>
      </c>
      <c r="O17" s="148">
        <v>2</v>
      </c>
      <c r="P17" s="8" t="str">
        <f>VLOOKUP(O17,' (참고) 예산별 범례'!$I$68:$J$76,2,0)</f>
        <v>안전사업비 및 안전관리비</v>
      </c>
      <c r="Q17" s="9"/>
      <c r="R17" s="8" t="s">
        <v>1143</v>
      </c>
      <c r="S17" s="9"/>
      <c r="T17" s="8" t="s">
        <v>1148</v>
      </c>
      <c r="U17" s="6">
        <v>50400000</v>
      </c>
      <c r="V17" s="6"/>
      <c r="W17" s="6">
        <v>50400000</v>
      </c>
      <c r="X17" s="37">
        <v>35484000</v>
      </c>
      <c r="Y17" s="100">
        <v>0.70404761904761903</v>
      </c>
      <c r="Z17" s="1"/>
    </row>
    <row r="18" spans="2:26" ht="99.95" customHeight="1">
      <c r="B18" s="8">
        <v>11</v>
      </c>
      <c r="C18" s="8" t="s">
        <v>1137</v>
      </c>
      <c r="D18" s="8" t="s">
        <v>1165</v>
      </c>
      <c r="E18" s="8" t="s">
        <v>6</v>
      </c>
      <c r="F18" s="8" t="s">
        <v>7</v>
      </c>
      <c r="G18" s="8" t="s">
        <v>1167</v>
      </c>
      <c r="H18" s="8" t="s">
        <v>1098</v>
      </c>
      <c r="I18" s="8" t="s">
        <v>1168</v>
      </c>
      <c r="J18" s="12" t="s">
        <v>1170</v>
      </c>
      <c r="K18" s="8" t="s">
        <v>1127</v>
      </c>
      <c r="L18" s="105">
        <v>43</v>
      </c>
      <c r="M18" s="8" t="s">
        <v>1047</v>
      </c>
      <c r="N18" s="8" t="s">
        <v>1142</v>
      </c>
      <c r="O18" s="148">
        <v>9</v>
      </c>
      <c r="P18" s="8" t="str">
        <f>VLOOKUP(O18,' (참고) 예산별 범례'!$I$68:$J$76,2,0)</f>
        <v>기타</v>
      </c>
      <c r="Q18" s="8" t="s">
        <v>1143</v>
      </c>
      <c r="R18" s="9"/>
      <c r="S18" s="9"/>
      <c r="T18" s="8" t="s">
        <v>1148</v>
      </c>
      <c r="U18" s="6">
        <v>11772000</v>
      </c>
      <c r="V18" s="6"/>
      <c r="W18" s="6">
        <v>11772000</v>
      </c>
      <c r="X18" s="37">
        <v>11772000</v>
      </c>
      <c r="Y18" s="100">
        <v>1</v>
      </c>
      <c r="Z18" s="1"/>
    </row>
    <row r="19" spans="2:26" ht="99.95" customHeight="1">
      <c r="B19" s="8">
        <v>12</v>
      </c>
      <c r="C19" s="8" t="s">
        <v>1137</v>
      </c>
      <c r="D19" s="8" t="s">
        <v>1165</v>
      </c>
      <c r="E19" s="8" t="s">
        <v>6</v>
      </c>
      <c r="F19" s="8" t="s">
        <v>7</v>
      </c>
      <c r="G19" s="8" t="s">
        <v>1167</v>
      </c>
      <c r="H19" s="8" t="s">
        <v>1098</v>
      </c>
      <c r="I19" s="8" t="s">
        <v>1168</v>
      </c>
      <c r="J19" s="12" t="s">
        <v>1171</v>
      </c>
      <c r="K19" s="8" t="s">
        <v>1129</v>
      </c>
      <c r="L19" s="105">
        <v>13</v>
      </c>
      <c r="M19" s="8" t="s">
        <v>1017</v>
      </c>
      <c r="N19" s="8" t="s">
        <v>1142</v>
      </c>
      <c r="O19" s="148">
        <v>9</v>
      </c>
      <c r="P19" s="8" t="str">
        <f>VLOOKUP(O19,' (참고) 예산별 범례'!$I$68:$J$76,2,0)</f>
        <v>기타</v>
      </c>
      <c r="Q19" s="9"/>
      <c r="R19" s="9"/>
      <c r="S19" s="8" t="s">
        <v>1143</v>
      </c>
      <c r="T19" s="8" t="s">
        <v>1163</v>
      </c>
      <c r="U19" s="6">
        <v>240000</v>
      </c>
      <c r="V19" s="6"/>
      <c r="W19" s="6">
        <v>240000</v>
      </c>
      <c r="X19" s="37">
        <v>53000</v>
      </c>
      <c r="Y19" s="100">
        <v>0.22083333333333333</v>
      </c>
      <c r="Z19" s="1"/>
    </row>
    <row r="20" spans="2:26" ht="99.95" customHeight="1">
      <c r="B20" s="8">
        <v>13</v>
      </c>
      <c r="C20" s="8" t="s">
        <v>1137</v>
      </c>
      <c r="D20" s="9" t="s">
        <v>1</v>
      </c>
      <c r="E20" s="9" t="s">
        <v>2</v>
      </c>
      <c r="F20" s="9" t="s">
        <v>3</v>
      </c>
      <c r="G20" s="9" t="s">
        <v>1172</v>
      </c>
      <c r="H20" s="9" t="s">
        <v>1139</v>
      </c>
      <c r="I20" s="8" t="s">
        <v>1173</v>
      </c>
      <c r="J20" s="12" t="s">
        <v>1147</v>
      </c>
      <c r="K20" s="8" t="s">
        <v>1129</v>
      </c>
      <c r="L20" s="105">
        <v>29</v>
      </c>
      <c r="M20" s="8" t="s">
        <v>1033</v>
      </c>
      <c r="N20" s="8" t="s">
        <v>1142</v>
      </c>
      <c r="O20" s="148">
        <v>4</v>
      </c>
      <c r="P20" s="8" t="str">
        <f>VLOOKUP(O20,' (참고) 예산별 범례'!$I$68:$J$76,2,0)</f>
        <v>안전관련 물품 및 장비 구입비등</v>
      </c>
      <c r="Q20" s="8" t="s">
        <v>1143</v>
      </c>
      <c r="R20" s="9"/>
      <c r="S20" s="9"/>
      <c r="T20" s="8" t="s">
        <v>1148</v>
      </c>
      <c r="U20" s="6">
        <v>2200000</v>
      </c>
      <c r="V20" s="64"/>
      <c r="W20" s="64">
        <v>2200000</v>
      </c>
      <c r="X20" s="37">
        <v>2199400</v>
      </c>
      <c r="Y20" s="100">
        <v>0.99972727272727269</v>
      </c>
      <c r="Z20" s="1"/>
    </row>
    <row r="21" spans="2:26" ht="99.95" customHeight="1">
      <c r="B21" s="8">
        <v>14</v>
      </c>
      <c r="C21" s="8" t="s">
        <v>1137</v>
      </c>
      <c r="D21" s="9" t="s">
        <v>1</v>
      </c>
      <c r="E21" s="9" t="s">
        <v>2</v>
      </c>
      <c r="F21" s="9" t="s">
        <v>3</v>
      </c>
      <c r="G21" s="9" t="s">
        <v>1172</v>
      </c>
      <c r="H21" s="9" t="s">
        <v>1139</v>
      </c>
      <c r="I21" s="8" t="s">
        <v>1173</v>
      </c>
      <c r="J21" s="12" t="s">
        <v>1149</v>
      </c>
      <c r="K21" s="8" t="s">
        <v>1129</v>
      </c>
      <c r="L21" s="105">
        <v>29</v>
      </c>
      <c r="M21" s="8" t="s">
        <v>1033</v>
      </c>
      <c r="N21" s="8" t="s">
        <v>1142</v>
      </c>
      <c r="O21" s="148">
        <v>4</v>
      </c>
      <c r="P21" s="8" t="str">
        <f>VLOOKUP(O21,' (참고) 예산별 범례'!$I$68:$J$76,2,0)</f>
        <v>안전관련 물품 및 장비 구입비등</v>
      </c>
      <c r="Q21" s="8" t="s">
        <v>1143</v>
      </c>
      <c r="R21" s="9"/>
      <c r="S21" s="9"/>
      <c r="T21" s="8" t="s">
        <v>1148</v>
      </c>
      <c r="U21" s="6">
        <v>2200000</v>
      </c>
      <c r="V21" s="64"/>
      <c r="W21" s="64">
        <v>2200000</v>
      </c>
      <c r="X21" s="96">
        <v>2104440</v>
      </c>
      <c r="Y21" s="100">
        <v>0.95656363636363639</v>
      </c>
      <c r="Z21" s="1"/>
    </row>
    <row r="22" spans="2:26" ht="99.95" customHeight="1">
      <c r="B22" s="8">
        <v>15</v>
      </c>
      <c r="C22" s="8" t="s">
        <v>1137</v>
      </c>
      <c r="D22" s="8" t="s">
        <v>1</v>
      </c>
      <c r="E22" s="8" t="s">
        <v>2</v>
      </c>
      <c r="F22" s="8" t="s">
        <v>3</v>
      </c>
      <c r="G22" s="8" t="s">
        <v>1157</v>
      </c>
      <c r="H22" s="8" t="s">
        <v>1139</v>
      </c>
      <c r="I22" s="8" t="s">
        <v>1158</v>
      </c>
      <c r="J22" s="12" t="s">
        <v>1174</v>
      </c>
      <c r="K22" s="8" t="s">
        <v>1127</v>
      </c>
      <c r="L22" s="105">
        <v>43</v>
      </c>
      <c r="M22" s="8" t="s">
        <v>1047</v>
      </c>
      <c r="N22" s="8" t="s">
        <v>1142</v>
      </c>
      <c r="O22" s="148">
        <v>9</v>
      </c>
      <c r="P22" s="8" t="str">
        <f>VLOOKUP(O22,' (참고) 예산별 범례'!$I$68:$J$76,2,0)</f>
        <v>기타</v>
      </c>
      <c r="Q22" s="9"/>
      <c r="R22" s="8" t="s">
        <v>1143</v>
      </c>
      <c r="S22" s="9"/>
      <c r="T22" s="8" t="s">
        <v>1146</v>
      </c>
      <c r="U22" s="6">
        <v>225000</v>
      </c>
      <c r="V22" s="64"/>
      <c r="W22" s="64">
        <v>225000</v>
      </c>
      <c r="X22" s="96">
        <v>110000</v>
      </c>
      <c r="Y22" s="100">
        <v>0.48888888888888887</v>
      </c>
      <c r="Z22" s="1"/>
    </row>
    <row r="23" spans="2:26" ht="99.95" customHeight="1">
      <c r="B23" s="8">
        <v>16</v>
      </c>
      <c r="C23" s="8" t="s">
        <v>1137</v>
      </c>
      <c r="D23" s="8" t="s">
        <v>1</v>
      </c>
      <c r="E23" s="8" t="s">
        <v>2</v>
      </c>
      <c r="F23" s="8" t="s">
        <v>3</v>
      </c>
      <c r="G23" s="8" t="s">
        <v>1157</v>
      </c>
      <c r="H23" s="8" t="s">
        <v>1139</v>
      </c>
      <c r="I23" s="8" t="s">
        <v>1158</v>
      </c>
      <c r="J23" s="12" t="s">
        <v>1175</v>
      </c>
      <c r="K23" s="8" t="s">
        <v>1127</v>
      </c>
      <c r="L23" s="105">
        <v>43</v>
      </c>
      <c r="M23" s="8" t="s">
        <v>1047</v>
      </c>
      <c r="N23" s="8" t="s">
        <v>1142</v>
      </c>
      <c r="O23" s="148">
        <v>9</v>
      </c>
      <c r="P23" s="8" t="str">
        <f>VLOOKUP(O23,' (참고) 예산별 범례'!$I$68:$J$76,2,0)</f>
        <v>기타</v>
      </c>
      <c r="Q23" s="9"/>
      <c r="R23" s="8" t="s">
        <v>1143</v>
      </c>
      <c r="S23" s="9"/>
      <c r="T23" s="8" t="s">
        <v>1146</v>
      </c>
      <c r="U23" s="6">
        <v>500000</v>
      </c>
      <c r="V23" s="64"/>
      <c r="W23" s="64">
        <v>500000</v>
      </c>
      <c r="X23" s="96">
        <v>210000</v>
      </c>
      <c r="Y23" s="100">
        <v>0.42</v>
      </c>
      <c r="Z23" s="1"/>
    </row>
    <row r="24" spans="2:26" ht="99.95" customHeight="1">
      <c r="B24" s="8">
        <v>17</v>
      </c>
      <c r="C24" s="8" t="s">
        <v>1137</v>
      </c>
      <c r="D24" s="8" t="s">
        <v>1</v>
      </c>
      <c r="E24" s="9" t="s">
        <v>4</v>
      </c>
      <c r="F24" s="9" t="s">
        <v>5</v>
      </c>
      <c r="G24" s="8" t="s">
        <v>1172</v>
      </c>
      <c r="H24" s="8" t="s">
        <v>1139</v>
      </c>
      <c r="I24" s="8" t="s">
        <v>1173</v>
      </c>
      <c r="J24" s="12" t="s">
        <v>1176</v>
      </c>
      <c r="K24" s="8" t="s">
        <v>1127</v>
      </c>
      <c r="L24" s="105">
        <v>43</v>
      </c>
      <c r="M24" s="8" t="s">
        <v>1047</v>
      </c>
      <c r="N24" s="8" t="s">
        <v>1142</v>
      </c>
      <c r="O24" s="148">
        <v>9</v>
      </c>
      <c r="P24" s="8" t="str">
        <f>VLOOKUP(O24,' (참고) 예산별 범례'!$I$68:$J$76,2,0)</f>
        <v>기타</v>
      </c>
      <c r="Q24" s="9"/>
      <c r="R24" s="8" t="s">
        <v>1143</v>
      </c>
      <c r="S24" s="9"/>
      <c r="T24" s="8" t="s">
        <v>1146</v>
      </c>
      <c r="U24" s="6">
        <v>560000</v>
      </c>
      <c r="V24" s="64"/>
      <c r="W24" s="64">
        <v>560000</v>
      </c>
      <c r="X24" s="96">
        <v>350000</v>
      </c>
      <c r="Y24" s="100">
        <v>0.625</v>
      </c>
      <c r="Z24" s="1"/>
    </row>
    <row r="25" spans="2:26" ht="99.95" customHeight="1">
      <c r="B25" s="8">
        <v>18</v>
      </c>
      <c r="C25" s="8" t="s">
        <v>1137</v>
      </c>
      <c r="D25" s="8" t="s">
        <v>1</v>
      </c>
      <c r="E25" s="9" t="s">
        <v>4</v>
      </c>
      <c r="F25" s="9" t="s">
        <v>5</v>
      </c>
      <c r="G25" s="9" t="s">
        <v>1151</v>
      </c>
      <c r="H25" s="9" t="s">
        <v>1139</v>
      </c>
      <c r="I25" s="8" t="s">
        <v>1152</v>
      </c>
      <c r="J25" s="12" t="s">
        <v>1153</v>
      </c>
      <c r="K25" s="8" t="s">
        <v>1127</v>
      </c>
      <c r="L25" s="105">
        <v>36</v>
      </c>
      <c r="M25" s="8" t="s">
        <v>1040</v>
      </c>
      <c r="N25" s="8" t="s">
        <v>1142</v>
      </c>
      <c r="O25" s="148">
        <v>5</v>
      </c>
      <c r="P25" s="8" t="str">
        <f>VLOOKUP(O25,' (참고) 예산별 범례'!$I$68:$J$76,2,0)</f>
        <v>안전관련 교육훈련홍보</v>
      </c>
      <c r="Q25" s="8" t="s">
        <v>1143</v>
      </c>
      <c r="R25" s="9"/>
      <c r="S25" s="9"/>
      <c r="T25" s="8" t="s">
        <v>1146</v>
      </c>
      <c r="U25" s="6">
        <v>4400000</v>
      </c>
      <c r="V25" s="64"/>
      <c r="W25" s="64">
        <v>4400000</v>
      </c>
      <c r="X25" s="96">
        <v>4087000</v>
      </c>
      <c r="Y25" s="100">
        <v>0.92886363636363634</v>
      </c>
      <c r="Z25" s="1"/>
    </row>
    <row r="26" spans="2:26" ht="99.95" customHeight="1">
      <c r="B26" s="8">
        <v>19</v>
      </c>
      <c r="C26" s="8" t="s">
        <v>1137</v>
      </c>
      <c r="D26" s="8" t="s">
        <v>1</v>
      </c>
      <c r="E26" s="9" t="s">
        <v>4</v>
      </c>
      <c r="F26" s="9" t="s">
        <v>5</v>
      </c>
      <c r="G26" s="9" t="s">
        <v>1151</v>
      </c>
      <c r="H26" s="9" t="s">
        <v>1139</v>
      </c>
      <c r="I26" s="8" t="s">
        <v>1152</v>
      </c>
      <c r="J26" s="12" t="s">
        <v>1177</v>
      </c>
      <c r="K26" s="8" t="s">
        <v>1127</v>
      </c>
      <c r="L26" s="105">
        <v>36</v>
      </c>
      <c r="M26" s="8" t="s">
        <v>1040</v>
      </c>
      <c r="N26" s="8" t="s">
        <v>1142</v>
      </c>
      <c r="O26" s="148">
        <v>5</v>
      </c>
      <c r="P26" s="8" t="str">
        <f>VLOOKUP(O26,' (참고) 예산별 범례'!$I$68:$J$76,2,0)</f>
        <v>안전관련 교육훈련홍보</v>
      </c>
      <c r="Q26" s="9"/>
      <c r="R26" s="8" t="s">
        <v>1143</v>
      </c>
      <c r="S26" s="9"/>
      <c r="T26" s="8" t="s">
        <v>1146</v>
      </c>
      <c r="U26" s="6">
        <v>240000</v>
      </c>
      <c r="V26" s="64"/>
      <c r="W26" s="64">
        <v>240000</v>
      </c>
      <c r="X26" s="96">
        <v>210000</v>
      </c>
      <c r="Y26" s="100">
        <v>0.875</v>
      </c>
      <c r="Z26" s="1"/>
    </row>
    <row r="27" spans="2:26" ht="99.95" customHeight="1">
      <c r="B27" s="8">
        <v>20</v>
      </c>
      <c r="C27" s="8" t="s">
        <v>1137</v>
      </c>
      <c r="D27" s="8" t="s">
        <v>1</v>
      </c>
      <c r="E27" s="8" t="s">
        <v>4</v>
      </c>
      <c r="F27" s="8" t="s">
        <v>5</v>
      </c>
      <c r="G27" s="8" t="s">
        <v>1154</v>
      </c>
      <c r="H27" s="8" t="s">
        <v>1139</v>
      </c>
      <c r="I27" s="8" t="s">
        <v>1155</v>
      </c>
      <c r="J27" s="12" t="s">
        <v>1178</v>
      </c>
      <c r="K27" s="8" t="s">
        <v>1127</v>
      </c>
      <c r="L27" s="105">
        <v>43</v>
      </c>
      <c r="M27" s="8" t="s">
        <v>1047</v>
      </c>
      <c r="N27" s="8" t="s">
        <v>1142</v>
      </c>
      <c r="O27" s="148">
        <v>9</v>
      </c>
      <c r="P27" s="8" t="str">
        <f>VLOOKUP(O27,' (참고) 예산별 범례'!$I$68:$J$76,2,0)</f>
        <v>기타</v>
      </c>
      <c r="Q27" s="8" t="s">
        <v>1143</v>
      </c>
      <c r="R27" s="9"/>
      <c r="S27" s="9"/>
      <c r="T27" s="8" t="s">
        <v>1148</v>
      </c>
      <c r="U27" s="6">
        <v>13200000</v>
      </c>
      <c r="V27" s="64">
        <v>-900000</v>
      </c>
      <c r="W27" s="64">
        <v>12300000</v>
      </c>
      <c r="X27" s="96">
        <v>11273364</v>
      </c>
      <c r="Y27" s="100">
        <v>0.91653365853658542</v>
      </c>
      <c r="Z27" s="1"/>
    </row>
    <row r="28" spans="2:26" ht="99.95" customHeight="1">
      <c r="B28" s="8">
        <v>21</v>
      </c>
      <c r="C28" s="8" t="s">
        <v>1137</v>
      </c>
      <c r="D28" s="8" t="s">
        <v>1</v>
      </c>
      <c r="E28" s="8" t="s">
        <v>4</v>
      </c>
      <c r="F28" s="8" t="s">
        <v>5</v>
      </c>
      <c r="G28" s="8" t="s">
        <v>1157</v>
      </c>
      <c r="H28" s="8" t="s">
        <v>1139</v>
      </c>
      <c r="I28" s="8" t="s">
        <v>1158</v>
      </c>
      <c r="J28" s="12" t="s">
        <v>1159</v>
      </c>
      <c r="K28" s="8" t="s">
        <v>1127</v>
      </c>
      <c r="L28" s="105">
        <v>38</v>
      </c>
      <c r="M28" s="8" t="s">
        <v>1042</v>
      </c>
      <c r="N28" s="8" t="s">
        <v>1142</v>
      </c>
      <c r="O28" s="148">
        <v>9</v>
      </c>
      <c r="P28" s="8" t="str">
        <f>VLOOKUP(O28,' (참고) 예산별 범례'!$I$68:$J$76,2,0)</f>
        <v>기타</v>
      </c>
      <c r="Q28" s="8" t="s">
        <v>1143</v>
      </c>
      <c r="R28" s="9"/>
      <c r="S28" s="9"/>
      <c r="T28" s="8" t="s">
        <v>1144</v>
      </c>
      <c r="U28" s="6">
        <v>1000000</v>
      </c>
      <c r="V28" s="64"/>
      <c r="W28" s="64">
        <v>1000000</v>
      </c>
      <c r="X28" s="96">
        <v>400000</v>
      </c>
      <c r="Y28" s="100">
        <v>0.4</v>
      </c>
      <c r="Z28" s="1"/>
    </row>
    <row r="29" spans="2:26" ht="99.95" customHeight="1">
      <c r="B29" s="8">
        <v>22</v>
      </c>
      <c r="C29" s="8" t="s">
        <v>1137</v>
      </c>
      <c r="D29" s="8" t="s">
        <v>1</v>
      </c>
      <c r="E29" s="8" t="s">
        <v>4</v>
      </c>
      <c r="F29" s="8" t="s">
        <v>5</v>
      </c>
      <c r="G29" s="8" t="s">
        <v>1160</v>
      </c>
      <c r="H29" s="8" t="s">
        <v>1139</v>
      </c>
      <c r="I29" s="8" t="s">
        <v>1161</v>
      </c>
      <c r="J29" s="12" t="s">
        <v>1162</v>
      </c>
      <c r="K29" s="8" t="s">
        <v>1129</v>
      </c>
      <c r="L29" s="105">
        <v>13</v>
      </c>
      <c r="M29" s="8" t="s">
        <v>1017</v>
      </c>
      <c r="N29" s="8" t="s">
        <v>1142</v>
      </c>
      <c r="O29" s="148">
        <v>1</v>
      </c>
      <c r="P29" s="8" t="str">
        <f>VLOOKUP(O29,' (참고) 예산별 범례'!$I$68:$J$76,2,0)</f>
        <v>위험설비 정비 및 개보수</v>
      </c>
      <c r="Q29" s="9"/>
      <c r="R29" s="9"/>
      <c r="S29" s="8" t="s">
        <v>1143</v>
      </c>
      <c r="T29" s="8" t="s">
        <v>1163</v>
      </c>
      <c r="U29" s="6">
        <v>240000</v>
      </c>
      <c r="V29" s="64"/>
      <c r="W29" s="64">
        <v>240000</v>
      </c>
      <c r="X29" s="96">
        <v>120000</v>
      </c>
      <c r="Y29" s="100">
        <v>0.5</v>
      </c>
      <c r="Z29" s="1"/>
    </row>
    <row r="30" spans="2:26" ht="99.95" customHeight="1">
      <c r="B30" s="8">
        <v>23</v>
      </c>
      <c r="C30" s="8" t="s">
        <v>1137</v>
      </c>
      <c r="D30" s="8" t="s">
        <v>1</v>
      </c>
      <c r="E30" s="8" t="s">
        <v>4</v>
      </c>
      <c r="F30" s="8" t="s">
        <v>5</v>
      </c>
      <c r="G30" s="8" t="s">
        <v>1160</v>
      </c>
      <c r="H30" s="8" t="s">
        <v>1139</v>
      </c>
      <c r="I30" s="8" t="s">
        <v>1161</v>
      </c>
      <c r="J30" s="12" t="s">
        <v>1164</v>
      </c>
      <c r="K30" s="8" t="s">
        <v>1129</v>
      </c>
      <c r="L30" s="105">
        <v>13</v>
      </c>
      <c r="M30" s="8" t="s">
        <v>1017</v>
      </c>
      <c r="N30" s="8" t="s">
        <v>1142</v>
      </c>
      <c r="O30" s="148">
        <v>1</v>
      </c>
      <c r="P30" s="8" t="str">
        <f>VLOOKUP(O30,' (참고) 예산별 범례'!$I$68:$J$76,2,0)</f>
        <v>위험설비 정비 및 개보수</v>
      </c>
      <c r="Q30" s="9"/>
      <c r="R30" s="9"/>
      <c r="S30" s="8" t="s">
        <v>1143</v>
      </c>
      <c r="T30" s="8" t="s">
        <v>1163</v>
      </c>
      <c r="U30" s="6">
        <v>1620000</v>
      </c>
      <c r="V30" s="64"/>
      <c r="W30" s="64">
        <v>1620000</v>
      </c>
      <c r="X30" s="96">
        <v>662400</v>
      </c>
      <c r="Y30" s="100">
        <v>0.40888888888888891</v>
      </c>
      <c r="Z30" s="1"/>
    </row>
    <row r="31" spans="2:26" ht="99.95" customHeight="1">
      <c r="B31" s="8">
        <v>24</v>
      </c>
      <c r="C31" s="8" t="s">
        <v>1137</v>
      </c>
      <c r="D31" s="8" t="s">
        <v>1</v>
      </c>
      <c r="E31" s="8" t="s">
        <v>4</v>
      </c>
      <c r="F31" s="8" t="s">
        <v>1179</v>
      </c>
      <c r="G31" s="8" t="s">
        <v>1151</v>
      </c>
      <c r="H31" s="8" t="s">
        <v>1139</v>
      </c>
      <c r="I31" s="8" t="s">
        <v>1152</v>
      </c>
      <c r="J31" s="12" t="s">
        <v>1153</v>
      </c>
      <c r="K31" s="8" t="s">
        <v>1127</v>
      </c>
      <c r="L31" s="105">
        <v>36</v>
      </c>
      <c r="M31" s="8" t="s">
        <v>1040</v>
      </c>
      <c r="N31" s="8" t="s">
        <v>1142</v>
      </c>
      <c r="O31" s="148">
        <v>5</v>
      </c>
      <c r="P31" s="8" t="str">
        <f>VLOOKUP(O31,' (참고) 예산별 범례'!$I$68:$J$76,2,0)</f>
        <v>안전관련 교육훈련홍보</v>
      </c>
      <c r="Q31" s="8" t="s">
        <v>1143</v>
      </c>
      <c r="R31" s="9"/>
      <c r="S31" s="9"/>
      <c r="T31" s="8" t="s">
        <v>1146</v>
      </c>
      <c r="U31" s="6">
        <v>1600000</v>
      </c>
      <c r="V31" s="6"/>
      <c r="W31" s="6">
        <v>1600000</v>
      </c>
      <c r="X31" s="97">
        <v>1440000</v>
      </c>
      <c r="Y31" s="100">
        <v>0.9</v>
      </c>
      <c r="Z31" s="1"/>
    </row>
    <row r="32" spans="2:26" ht="99.95" customHeight="1">
      <c r="B32" s="8">
        <v>-2</v>
      </c>
      <c r="C32" s="8" t="s">
        <v>1180</v>
      </c>
      <c r="D32" s="9" t="s">
        <v>8</v>
      </c>
      <c r="E32" s="9" t="s">
        <v>9</v>
      </c>
      <c r="F32" s="9" t="s">
        <v>10</v>
      </c>
      <c r="G32" s="9" t="s">
        <v>1154</v>
      </c>
      <c r="H32" s="9" t="s">
        <v>1139</v>
      </c>
      <c r="I32" s="8" t="s">
        <v>1155</v>
      </c>
      <c r="J32" s="13" t="s">
        <v>11</v>
      </c>
      <c r="K32" s="8" t="s">
        <v>1127</v>
      </c>
      <c r="L32" s="105">
        <v>43</v>
      </c>
      <c r="M32" s="8" t="s">
        <v>1047</v>
      </c>
      <c r="N32" s="8" t="s">
        <v>1142</v>
      </c>
      <c r="O32" s="106">
        <v>9</v>
      </c>
      <c r="P32" s="8" t="str">
        <f>VLOOKUP(O32,' (참고) 예산별 범례'!$I$68:$J$76,2,0)</f>
        <v>기타</v>
      </c>
      <c r="Q32" s="8" t="s">
        <v>1143</v>
      </c>
      <c r="R32" s="9"/>
      <c r="S32" s="9"/>
      <c r="T32" s="8" t="s">
        <v>1148</v>
      </c>
      <c r="U32" s="6">
        <v>400000</v>
      </c>
      <c r="V32" s="6"/>
      <c r="W32" s="6">
        <v>400000</v>
      </c>
      <c r="X32" s="37">
        <v>0</v>
      </c>
      <c r="Y32" s="100">
        <v>0</v>
      </c>
      <c r="Z32" s="1"/>
    </row>
    <row r="33" spans="2:26" ht="99.95" customHeight="1">
      <c r="B33" s="8">
        <v>-1</v>
      </c>
      <c r="C33" s="8" t="s">
        <v>1180</v>
      </c>
      <c r="D33" s="9" t="s">
        <v>8</v>
      </c>
      <c r="E33" s="9" t="s">
        <v>12</v>
      </c>
      <c r="F33" s="9" t="s">
        <v>13</v>
      </c>
      <c r="G33" s="9" t="s">
        <v>1181</v>
      </c>
      <c r="H33" s="9" t="s">
        <v>1139</v>
      </c>
      <c r="I33" s="8" t="s">
        <v>1182</v>
      </c>
      <c r="J33" s="13" t="s">
        <v>14</v>
      </c>
      <c r="K33" s="8" t="s">
        <v>1129</v>
      </c>
      <c r="L33" s="105">
        <v>29</v>
      </c>
      <c r="M33" s="8" t="s">
        <v>1033</v>
      </c>
      <c r="N33" s="8" t="s">
        <v>1142</v>
      </c>
      <c r="O33" s="106">
        <v>1</v>
      </c>
      <c r="P33" s="8" t="str">
        <f>VLOOKUP(O33,' (참고) 예산별 범례'!$I$68:$J$76,2,0)</f>
        <v>위험설비 정비 및 개보수</v>
      </c>
      <c r="Q33" s="8" t="s">
        <v>1143</v>
      </c>
      <c r="R33" s="9"/>
      <c r="S33" s="9"/>
      <c r="T33" s="8" t="s">
        <v>1146</v>
      </c>
      <c r="U33" s="6">
        <v>8000000</v>
      </c>
      <c r="V33" s="6"/>
      <c r="W33" s="6">
        <v>8000000</v>
      </c>
      <c r="X33" s="97">
        <v>7000000</v>
      </c>
      <c r="Y33" s="100">
        <v>0.875</v>
      </c>
      <c r="Z33" s="1"/>
    </row>
    <row r="34" spans="2:26" ht="99.95" customHeight="1">
      <c r="B34" s="8">
        <v>0</v>
      </c>
      <c r="C34" s="8" t="s">
        <v>1180</v>
      </c>
      <c r="D34" s="9" t="s">
        <v>8</v>
      </c>
      <c r="E34" s="9" t="s">
        <v>12</v>
      </c>
      <c r="F34" s="9" t="s">
        <v>13</v>
      </c>
      <c r="G34" s="9" t="s">
        <v>1181</v>
      </c>
      <c r="H34" s="8" t="s">
        <v>1139</v>
      </c>
      <c r="I34" s="8" t="s">
        <v>1182</v>
      </c>
      <c r="J34" s="13" t="s">
        <v>15</v>
      </c>
      <c r="K34" s="8" t="s">
        <v>1129</v>
      </c>
      <c r="L34" s="105">
        <v>29</v>
      </c>
      <c r="M34" s="8" t="s">
        <v>1033</v>
      </c>
      <c r="N34" s="8" t="s">
        <v>1142</v>
      </c>
      <c r="O34" s="106">
        <v>1</v>
      </c>
      <c r="P34" s="8" t="str">
        <f>VLOOKUP(O34,' (참고) 예산별 범례'!$I$68:$J$76,2,0)</f>
        <v>위험설비 정비 및 개보수</v>
      </c>
      <c r="Q34" s="8" t="s">
        <v>1143</v>
      </c>
      <c r="R34" s="9"/>
      <c r="S34" s="9"/>
      <c r="T34" s="8" t="s">
        <v>1146</v>
      </c>
      <c r="U34" s="6">
        <v>28762000</v>
      </c>
      <c r="V34" s="6"/>
      <c r="W34" s="6">
        <v>28762000</v>
      </c>
      <c r="X34" s="97">
        <v>18887260</v>
      </c>
      <c r="Y34" s="100">
        <v>0.65667408386064952</v>
      </c>
      <c r="Z34" s="1"/>
    </row>
    <row r="35" spans="2:26" ht="99.95" customHeight="1">
      <c r="B35" s="8">
        <v>1</v>
      </c>
      <c r="C35" s="8" t="s">
        <v>1180</v>
      </c>
      <c r="D35" s="8" t="s">
        <v>8</v>
      </c>
      <c r="E35" s="8" t="s">
        <v>12</v>
      </c>
      <c r="F35" s="8" t="s">
        <v>13</v>
      </c>
      <c r="G35" s="8" t="s">
        <v>1181</v>
      </c>
      <c r="H35" s="8" t="s">
        <v>1139</v>
      </c>
      <c r="I35" s="8" t="s">
        <v>1182</v>
      </c>
      <c r="J35" s="13" t="s">
        <v>16</v>
      </c>
      <c r="K35" s="8" t="s">
        <v>1129</v>
      </c>
      <c r="L35" s="105">
        <v>29</v>
      </c>
      <c r="M35" s="8" t="s">
        <v>1033</v>
      </c>
      <c r="N35" s="8" t="s">
        <v>1142</v>
      </c>
      <c r="O35" s="106">
        <v>3</v>
      </c>
      <c r="P35" s="8" t="str">
        <f>VLOOKUP(O35,' (참고) 예산별 범례'!$I$68:$J$76,2,0)</f>
        <v>안전경영 및 안전시스템등 지원예산</v>
      </c>
      <c r="Q35" s="8" t="s">
        <v>1143</v>
      </c>
      <c r="R35" s="9"/>
      <c r="S35" s="9"/>
      <c r="T35" s="8" t="s">
        <v>1146</v>
      </c>
      <c r="U35" s="6">
        <v>3000000</v>
      </c>
      <c r="V35" s="6"/>
      <c r="W35" s="6">
        <v>3000000</v>
      </c>
      <c r="X35" s="97">
        <v>2830000</v>
      </c>
      <c r="Y35" s="100">
        <v>0.94333333333333336</v>
      </c>
      <c r="Z35" s="1"/>
    </row>
    <row r="36" spans="2:26" ht="99.95" customHeight="1">
      <c r="B36" s="8">
        <v>2</v>
      </c>
      <c r="C36" s="8" t="s">
        <v>1180</v>
      </c>
      <c r="D36" s="8" t="s">
        <v>8</v>
      </c>
      <c r="E36" s="8" t="s">
        <v>12</v>
      </c>
      <c r="F36" s="8" t="s">
        <v>13</v>
      </c>
      <c r="G36" s="8" t="s">
        <v>1181</v>
      </c>
      <c r="H36" s="8" t="s">
        <v>1139</v>
      </c>
      <c r="I36" s="8" t="s">
        <v>1182</v>
      </c>
      <c r="J36" s="13" t="s">
        <v>17</v>
      </c>
      <c r="K36" s="8" t="s">
        <v>1129</v>
      </c>
      <c r="L36" s="105">
        <v>29</v>
      </c>
      <c r="M36" s="8" t="s">
        <v>1033</v>
      </c>
      <c r="N36" s="8" t="s">
        <v>1142</v>
      </c>
      <c r="O36" s="106">
        <v>1</v>
      </c>
      <c r="P36" s="8" t="str">
        <f>VLOOKUP(O36,' (참고) 예산별 범례'!$I$68:$J$76,2,0)</f>
        <v>위험설비 정비 및 개보수</v>
      </c>
      <c r="Q36" s="8" t="s">
        <v>1143</v>
      </c>
      <c r="R36" s="9"/>
      <c r="S36" s="9"/>
      <c r="T36" s="8" t="s">
        <v>1146</v>
      </c>
      <c r="U36" s="6">
        <v>2200000</v>
      </c>
      <c r="V36" s="6"/>
      <c r="W36" s="6">
        <v>2200000</v>
      </c>
      <c r="X36" s="97">
        <v>0</v>
      </c>
      <c r="Y36" s="100">
        <v>0</v>
      </c>
      <c r="Z36" s="1"/>
    </row>
    <row r="37" spans="2:26" ht="99.95" customHeight="1">
      <c r="B37" s="8">
        <v>3</v>
      </c>
      <c r="C37" s="8" t="s">
        <v>1180</v>
      </c>
      <c r="D37" s="8" t="s">
        <v>8</v>
      </c>
      <c r="E37" s="8" t="s">
        <v>12</v>
      </c>
      <c r="F37" s="8" t="s">
        <v>13</v>
      </c>
      <c r="G37" s="8" t="s">
        <v>1184</v>
      </c>
      <c r="H37" s="8" t="s">
        <v>1139</v>
      </c>
      <c r="I37" s="8" t="s">
        <v>1185</v>
      </c>
      <c r="J37" s="13" t="s">
        <v>18</v>
      </c>
      <c r="K37" s="8" t="s">
        <v>1129</v>
      </c>
      <c r="L37" s="105">
        <v>29</v>
      </c>
      <c r="M37" s="8" t="s">
        <v>1033</v>
      </c>
      <c r="N37" s="8" t="s">
        <v>1142</v>
      </c>
      <c r="O37" s="106">
        <v>9</v>
      </c>
      <c r="P37" s="8" t="str">
        <f>VLOOKUP(O37,' (참고) 예산별 범례'!$I$68:$J$76,2,0)</f>
        <v>기타</v>
      </c>
      <c r="Q37" s="8" t="s">
        <v>1143</v>
      </c>
      <c r="R37" s="9"/>
      <c r="S37" s="9"/>
      <c r="T37" s="8" t="s">
        <v>1148</v>
      </c>
      <c r="U37" s="6">
        <v>320000</v>
      </c>
      <c r="V37" s="6"/>
      <c r="W37" s="6">
        <v>320000</v>
      </c>
      <c r="X37" s="97">
        <v>490900</v>
      </c>
      <c r="Y37" s="100">
        <v>1.5340625000000001</v>
      </c>
      <c r="Z37" s="1"/>
    </row>
    <row r="38" spans="2:26" ht="99.95" customHeight="1">
      <c r="B38" s="8">
        <v>4</v>
      </c>
      <c r="C38" s="8" t="s">
        <v>1180</v>
      </c>
      <c r="D38" s="8" t="s">
        <v>8</v>
      </c>
      <c r="E38" s="8" t="s">
        <v>12</v>
      </c>
      <c r="F38" s="8" t="s">
        <v>13</v>
      </c>
      <c r="G38" s="8" t="s">
        <v>1138</v>
      </c>
      <c r="H38" s="8" t="s">
        <v>1139</v>
      </c>
      <c r="I38" s="8" t="s">
        <v>1140</v>
      </c>
      <c r="J38" s="13" t="s">
        <v>19</v>
      </c>
      <c r="K38" s="8" t="s">
        <v>1129</v>
      </c>
      <c r="L38" s="105">
        <v>29</v>
      </c>
      <c r="M38" s="8" t="s">
        <v>1033</v>
      </c>
      <c r="N38" s="8" t="s">
        <v>1142</v>
      </c>
      <c r="O38" s="106">
        <v>4</v>
      </c>
      <c r="P38" s="8" t="str">
        <f>VLOOKUP(O38,' (참고) 예산별 범례'!$I$68:$J$76,2,0)</f>
        <v>안전관련 물품 및 장비 구입비등</v>
      </c>
      <c r="Q38" s="8" t="s">
        <v>1143</v>
      </c>
      <c r="R38" s="9"/>
      <c r="S38" s="9"/>
      <c r="T38" s="9" t="s">
        <v>1148</v>
      </c>
      <c r="U38" s="6">
        <v>400000</v>
      </c>
      <c r="V38" s="6"/>
      <c r="W38" s="6">
        <v>400000</v>
      </c>
      <c r="X38" s="97">
        <v>0</v>
      </c>
      <c r="Y38" s="100">
        <v>0</v>
      </c>
      <c r="Z38" s="1"/>
    </row>
    <row r="39" spans="2:26" ht="99.95" customHeight="1">
      <c r="B39" s="8">
        <v>5</v>
      </c>
      <c r="C39" s="8" t="s">
        <v>1180</v>
      </c>
      <c r="D39" s="8" t="s">
        <v>8</v>
      </c>
      <c r="E39" s="8" t="s">
        <v>12</v>
      </c>
      <c r="F39" s="8" t="s">
        <v>13</v>
      </c>
      <c r="G39" s="8" t="s">
        <v>1138</v>
      </c>
      <c r="H39" s="8" t="s">
        <v>1139</v>
      </c>
      <c r="I39" s="8" t="s">
        <v>1140</v>
      </c>
      <c r="J39" s="13" t="s">
        <v>20</v>
      </c>
      <c r="K39" s="8" t="s">
        <v>1129</v>
      </c>
      <c r="L39" s="105">
        <v>29</v>
      </c>
      <c r="M39" s="8" t="s">
        <v>1033</v>
      </c>
      <c r="N39" s="8" t="s">
        <v>1142</v>
      </c>
      <c r="O39" s="106">
        <v>4</v>
      </c>
      <c r="P39" s="8" t="str">
        <f>VLOOKUP(O39,' (참고) 예산별 범례'!$I$68:$J$76,2,0)</f>
        <v>안전관련 물품 및 장비 구입비등</v>
      </c>
      <c r="Q39" s="8" t="s">
        <v>1143</v>
      </c>
      <c r="R39" s="9"/>
      <c r="S39" s="9"/>
      <c r="T39" s="9" t="s">
        <v>1148</v>
      </c>
      <c r="U39" s="6">
        <v>540000</v>
      </c>
      <c r="V39" s="6"/>
      <c r="W39" s="6">
        <v>540000</v>
      </c>
      <c r="X39" s="97">
        <v>467800</v>
      </c>
      <c r="Y39" s="100">
        <v>0.86629629629629634</v>
      </c>
      <c r="Z39" s="1"/>
    </row>
    <row r="40" spans="2:26" ht="99.95" customHeight="1">
      <c r="B40" s="8">
        <v>6</v>
      </c>
      <c r="C40" s="8" t="s">
        <v>1180</v>
      </c>
      <c r="D40" s="8" t="s">
        <v>8</v>
      </c>
      <c r="E40" s="8" t="s">
        <v>12</v>
      </c>
      <c r="F40" s="8" t="s">
        <v>1186</v>
      </c>
      <c r="G40" s="8" t="s">
        <v>1172</v>
      </c>
      <c r="H40" s="8" t="s">
        <v>1139</v>
      </c>
      <c r="I40" s="8" t="s">
        <v>1173</v>
      </c>
      <c r="J40" s="13" t="s">
        <v>21</v>
      </c>
      <c r="K40" s="8" t="s">
        <v>1129</v>
      </c>
      <c r="L40" s="105">
        <v>29</v>
      </c>
      <c r="M40" s="8" t="s">
        <v>1033</v>
      </c>
      <c r="N40" s="8" t="s">
        <v>1142</v>
      </c>
      <c r="O40" s="106">
        <v>5</v>
      </c>
      <c r="P40" s="8" t="str">
        <f>VLOOKUP(O40,' (참고) 예산별 범례'!$I$68:$J$76,2,0)</f>
        <v>안전관련 교육훈련홍보</v>
      </c>
      <c r="Q40" s="8" t="s">
        <v>1143</v>
      </c>
      <c r="R40" s="9"/>
      <c r="S40" s="9"/>
      <c r="T40" s="8" t="s">
        <v>1148</v>
      </c>
      <c r="U40" s="6">
        <v>2800000</v>
      </c>
      <c r="V40" s="6"/>
      <c r="W40" s="6">
        <v>2800000</v>
      </c>
      <c r="X40" s="97">
        <v>2723490</v>
      </c>
      <c r="Y40" s="100">
        <v>0.97267499999999996</v>
      </c>
      <c r="Z40" s="1"/>
    </row>
    <row r="41" spans="2:26" ht="99.95" customHeight="1">
      <c r="B41" s="8">
        <v>7</v>
      </c>
      <c r="C41" s="8" t="s">
        <v>1180</v>
      </c>
      <c r="D41" s="8" t="s">
        <v>8</v>
      </c>
      <c r="E41" s="8" t="s">
        <v>12</v>
      </c>
      <c r="F41" s="8" t="s">
        <v>1186</v>
      </c>
      <c r="G41" s="8" t="s">
        <v>1151</v>
      </c>
      <c r="H41" s="8" t="s">
        <v>1139</v>
      </c>
      <c r="I41" s="8" t="s">
        <v>1152</v>
      </c>
      <c r="J41" s="13" t="s">
        <v>22</v>
      </c>
      <c r="K41" s="8" t="s">
        <v>1127</v>
      </c>
      <c r="L41" s="105">
        <v>36</v>
      </c>
      <c r="M41" s="8" t="s">
        <v>1040</v>
      </c>
      <c r="N41" s="8" t="s">
        <v>1142</v>
      </c>
      <c r="O41" s="148">
        <v>5</v>
      </c>
      <c r="P41" s="8" t="str">
        <f>VLOOKUP(O41,' (참고) 예산별 범례'!$I$68:$J$76,2,0)</f>
        <v>안전관련 교육훈련홍보</v>
      </c>
      <c r="Q41" s="8" t="s">
        <v>1143</v>
      </c>
      <c r="R41" s="9"/>
      <c r="S41" s="9"/>
      <c r="T41" s="46" t="s">
        <v>1146</v>
      </c>
      <c r="U41" s="6">
        <v>18108000</v>
      </c>
      <c r="V41" s="6"/>
      <c r="W41" s="6">
        <v>18108000</v>
      </c>
      <c r="X41" s="97">
        <v>17272560</v>
      </c>
      <c r="Y41" s="100">
        <v>0.95386348575215374</v>
      </c>
      <c r="Z41" s="1"/>
    </row>
    <row r="42" spans="2:26" ht="99.95" customHeight="1">
      <c r="B42" s="8">
        <v>8</v>
      </c>
      <c r="C42" s="8" t="s">
        <v>1180</v>
      </c>
      <c r="D42" s="8" t="s">
        <v>8</v>
      </c>
      <c r="E42" s="8" t="s">
        <v>12</v>
      </c>
      <c r="F42" s="8" t="s">
        <v>1187</v>
      </c>
      <c r="G42" s="8" t="s">
        <v>1172</v>
      </c>
      <c r="H42" s="8" t="s">
        <v>1139</v>
      </c>
      <c r="I42" s="8" t="s">
        <v>1173</v>
      </c>
      <c r="J42" s="13" t="s">
        <v>23</v>
      </c>
      <c r="K42" s="91" t="s">
        <v>1127</v>
      </c>
      <c r="L42" s="109">
        <v>37</v>
      </c>
      <c r="M42" s="8" t="s">
        <v>1041</v>
      </c>
      <c r="N42" s="8" t="s">
        <v>1142</v>
      </c>
      <c r="O42" s="106">
        <v>4</v>
      </c>
      <c r="P42" s="8" t="str">
        <f>VLOOKUP(O42,' (참고) 예산별 범례'!$I$68:$J$76,2,0)</f>
        <v>안전관련 물품 및 장비 구입비등</v>
      </c>
      <c r="Q42" s="8" t="s">
        <v>1143</v>
      </c>
      <c r="R42" s="9"/>
      <c r="S42" s="9"/>
      <c r="T42" s="9" t="s">
        <v>1148</v>
      </c>
      <c r="U42" s="6">
        <v>2300000</v>
      </c>
      <c r="V42" s="6"/>
      <c r="W42" s="6">
        <v>2300000</v>
      </c>
      <c r="X42" s="13" t="s">
        <v>1188</v>
      </c>
      <c r="Y42" s="100">
        <v>0</v>
      </c>
      <c r="Z42" s="1"/>
    </row>
    <row r="43" spans="2:26" ht="99.95" customHeight="1">
      <c r="B43" s="8">
        <v>9</v>
      </c>
      <c r="C43" s="8" t="s">
        <v>1180</v>
      </c>
      <c r="D43" s="8" t="s">
        <v>8</v>
      </c>
      <c r="E43" s="8" t="s">
        <v>12</v>
      </c>
      <c r="F43" s="8" t="s">
        <v>1187</v>
      </c>
      <c r="G43" s="8" t="s">
        <v>1172</v>
      </c>
      <c r="H43" s="8" t="s">
        <v>1139</v>
      </c>
      <c r="I43" s="8" t="s">
        <v>1173</v>
      </c>
      <c r="J43" s="13" t="s">
        <v>24</v>
      </c>
      <c r="K43" s="91" t="s">
        <v>1127</v>
      </c>
      <c r="L43" s="109" t="s">
        <v>1189</v>
      </c>
      <c r="M43" s="8" t="s">
        <v>1041</v>
      </c>
      <c r="N43" s="8" t="s">
        <v>1142</v>
      </c>
      <c r="O43" s="106">
        <v>4</v>
      </c>
      <c r="P43" s="8" t="str">
        <f>VLOOKUP(O43,' (참고) 예산별 범례'!$I$68:$J$76,2,0)</f>
        <v>안전관련 물품 및 장비 구입비등</v>
      </c>
      <c r="Q43" s="8" t="s">
        <v>1143</v>
      </c>
      <c r="R43" s="9"/>
      <c r="S43" s="9"/>
      <c r="T43" s="9" t="s">
        <v>1148</v>
      </c>
      <c r="U43" s="6">
        <v>3000000</v>
      </c>
      <c r="V43" s="6"/>
      <c r="W43" s="6">
        <v>3000000</v>
      </c>
      <c r="X43" s="37">
        <v>2960070</v>
      </c>
      <c r="Y43" s="100">
        <v>0.98668999999999996</v>
      </c>
      <c r="Z43" s="1"/>
    </row>
    <row r="44" spans="2:26" s="3" customFormat="1" ht="99.95" customHeight="1">
      <c r="B44" s="8">
        <v>10</v>
      </c>
      <c r="C44" s="8" t="s">
        <v>1180</v>
      </c>
      <c r="D44" s="8" t="s">
        <v>8</v>
      </c>
      <c r="E44" s="8" t="s">
        <v>12</v>
      </c>
      <c r="F44" s="8" t="s">
        <v>1187</v>
      </c>
      <c r="G44" s="8" t="s">
        <v>1172</v>
      </c>
      <c r="H44" s="8" t="s">
        <v>1139</v>
      </c>
      <c r="I44" s="8" t="s">
        <v>1173</v>
      </c>
      <c r="J44" s="13" t="s">
        <v>25</v>
      </c>
      <c r="K44" s="91" t="s">
        <v>1131</v>
      </c>
      <c r="L44" s="109" t="s">
        <v>1190</v>
      </c>
      <c r="M44" s="8" t="s">
        <v>1012</v>
      </c>
      <c r="N44" s="8" t="s">
        <v>1142</v>
      </c>
      <c r="O44" s="106">
        <v>4</v>
      </c>
      <c r="P44" s="8" t="str">
        <f>VLOOKUP(O44,' (참고) 예산별 범례'!$I$68:$J$76,2,0)</f>
        <v>안전관련 물품 및 장비 구입비등</v>
      </c>
      <c r="Q44" s="8" t="s">
        <v>1143</v>
      </c>
      <c r="R44" s="9"/>
      <c r="S44" s="9"/>
      <c r="T44" s="9" t="s">
        <v>1148</v>
      </c>
      <c r="U44" s="6">
        <v>1500000</v>
      </c>
      <c r="V44" s="6"/>
      <c r="W44" s="6">
        <v>1500000</v>
      </c>
      <c r="X44" s="34">
        <v>1422000</v>
      </c>
      <c r="Y44" s="100">
        <v>0.94799999999999995</v>
      </c>
      <c r="Z44" s="1"/>
    </row>
    <row r="45" spans="2:26" ht="99.95" customHeight="1">
      <c r="B45" s="8">
        <v>11</v>
      </c>
      <c r="C45" s="8" t="s">
        <v>1180</v>
      </c>
      <c r="D45" s="8" t="s">
        <v>8</v>
      </c>
      <c r="E45" s="8" t="s">
        <v>26</v>
      </c>
      <c r="F45" s="8" t="s">
        <v>1191</v>
      </c>
      <c r="G45" s="8" t="s">
        <v>1172</v>
      </c>
      <c r="H45" s="8" t="s">
        <v>1139</v>
      </c>
      <c r="I45" s="8" t="s">
        <v>1173</v>
      </c>
      <c r="J45" s="13" t="s">
        <v>27</v>
      </c>
      <c r="K45" s="91" t="s">
        <v>1127</v>
      </c>
      <c r="L45" s="109" t="s">
        <v>1192</v>
      </c>
      <c r="M45" s="8" t="s">
        <v>1040</v>
      </c>
      <c r="N45" s="8" t="s">
        <v>1142</v>
      </c>
      <c r="O45" s="106">
        <v>5</v>
      </c>
      <c r="P45" s="8" t="str">
        <f>VLOOKUP(O45,' (참고) 예산별 범례'!$I$68:$J$76,2,0)</f>
        <v>안전관련 교육훈련홍보</v>
      </c>
      <c r="Q45" s="8" t="s">
        <v>1143</v>
      </c>
      <c r="R45" s="9"/>
      <c r="S45" s="9"/>
      <c r="T45" s="8" t="s">
        <v>1146</v>
      </c>
      <c r="U45" s="6">
        <v>600000</v>
      </c>
      <c r="V45" s="6"/>
      <c r="W45" s="6">
        <v>600000</v>
      </c>
      <c r="X45" s="37">
        <v>264000</v>
      </c>
      <c r="Y45" s="100">
        <v>0.44</v>
      </c>
      <c r="Z45" s="1"/>
    </row>
    <row r="46" spans="2:26" ht="99.95" customHeight="1">
      <c r="B46" s="8">
        <v>12</v>
      </c>
      <c r="C46" s="8" t="s">
        <v>1180</v>
      </c>
      <c r="D46" s="8" t="s">
        <v>8</v>
      </c>
      <c r="E46" s="8" t="s">
        <v>26</v>
      </c>
      <c r="F46" s="8" t="s">
        <v>1191</v>
      </c>
      <c r="G46" s="8" t="s">
        <v>1154</v>
      </c>
      <c r="H46" s="8" t="s">
        <v>1139</v>
      </c>
      <c r="I46" s="8" t="s">
        <v>1155</v>
      </c>
      <c r="J46" s="13" t="s">
        <v>28</v>
      </c>
      <c r="K46" s="91" t="s">
        <v>1127</v>
      </c>
      <c r="L46" s="109" t="s">
        <v>1193</v>
      </c>
      <c r="M46" s="8" t="s">
        <v>1047</v>
      </c>
      <c r="N46" s="8" t="s">
        <v>1142</v>
      </c>
      <c r="O46" s="106">
        <v>1</v>
      </c>
      <c r="P46" s="8" t="str">
        <f>VLOOKUP(O46,' (참고) 예산별 범례'!$I$68:$J$76,2,0)</f>
        <v>위험설비 정비 및 개보수</v>
      </c>
      <c r="Q46" s="8" t="s">
        <v>1143</v>
      </c>
      <c r="R46" s="9"/>
      <c r="S46" s="9"/>
      <c r="T46" s="8" t="s">
        <v>1146</v>
      </c>
      <c r="U46" s="6">
        <v>4800000</v>
      </c>
      <c r="V46" s="6"/>
      <c r="W46" s="6">
        <v>4800000</v>
      </c>
      <c r="X46" s="37">
        <v>4488000</v>
      </c>
      <c r="Y46" s="100">
        <v>0.93500000000000005</v>
      </c>
      <c r="Z46" s="1"/>
    </row>
    <row r="47" spans="2:26" ht="99.95" customHeight="1">
      <c r="B47" s="8">
        <v>13</v>
      </c>
      <c r="C47" s="8" t="s">
        <v>1180</v>
      </c>
      <c r="D47" s="8" t="s">
        <v>8</v>
      </c>
      <c r="E47" s="8" t="s">
        <v>26</v>
      </c>
      <c r="F47" s="8" t="s">
        <v>1191</v>
      </c>
      <c r="G47" s="8" t="s">
        <v>1194</v>
      </c>
      <c r="H47" s="8" t="s">
        <v>1195</v>
      </c>
      <c r="I47" s="8" t="s">
        <v>1195</v>
      </c>
      <c r="J47" s="13" t="s">
        <v>29</v>
      </c>
      <c r="K47" s="91" t="s">
        <v>1127</v>
      </c>
      <c r="L47" s="109" t="s">
        <v>1192</v>
      </c>
      <c r="M47" s="8" t="s">
        <v>1040</v>
      </c>
      <c r="N47" s="8" t="s">
        <v>1142</v>
      </c>
      <c r="O47" s="106">
        <v>9</v>
      </c>
      <c r="P47" s="8" t="str">
        <f>VLOOKUP(O47,' (참고) 예산별 범례'!$I$68:$J$76,2,0)</f>
        <v>기타</v>
      </c>
      <c r="Q47" s="8" t="s">
        <v>1143</v>
      </c>
      <c r="R47" s="9"/>
      <c r="S47" s="9"/>
      <c r="T47" s="8" t="s">
        <v>1146</v>
      </c>
      <c r="U47" s="6">
        <v>600000</v>
      </c>
      <c r="V47" s="6"/>
      <c r="W47" s="6">
        <v>600000</v>
      </c>
      <c r="X47" s="37">
        <v>582000</v>
      </c>
      <c r="Y47" s="100">
        <v>0.97</v>
      </c>
      <c r="Z47" s="1"/>
    </row>
    <row r="48" spans="2:26" ht="99.95" customHeight="1">
      <c r="B48" s="8">
        <v>14</v>
      </c>
      <c r="C48" s="8" t="s">
        <v>1180</v>
      </c>
      <c r="D48" s="9" t="s">
        <v>1196</v>
      </c>
      <c r="E48" s="9" t="s">
        <v>30</v>
      </c>
      <c r="F48" s="9" t="s">
        <v>31</v>
      </c>
      <c r="G48" s="9" t="s">
        <v>1197</v>
      </c>
      <c r="H48" s="9" t="s">
        <v>1198</v>
      </c>
      <c r="I48" s="8" t="s">
        <v>1199</v>
      </c>
      <c r="J48" s="13" t="s">
        <v>32</v>
      </c>
      <c r="K48" s="91" t="s">
        <v>1127</v>
      </c>
      <c r="L48" s="109" t="s">
        <v>1189</v>
      </c>
      <c r="M48" s="8" t="s">
        <v>1041</v>
      </c>
      <c r="N48" s="8" t="s">
        <v>1142</v>
      </c>
      <c r="O48" s="106">
        <v>4</v>
      </c>
      <c r="P48" s="8" t="str">
        <f>VLOOKUP(O48,' (참고) 예산별 범례'!$I$68:$J$76,2,0)</f>
        <v>안전관련 물품 및 장비 구입비등</v>
      </c>
      <c r="Q48" s="8" t="s">
        <v>1143</v>
      </c>
      <c r="R48" s="9"/>
      <c r="S48" s="9"/>
      <c r="T48" s="8" t="s">
        <v>1148</v>
      </c>
      <c r="U48" s="6">
        <v>1200000</v>
      </c>
      <c r="V48" s="6"/>
      <c r="W48" s="6">
        <v>1200000</v>
      </c>
      <c r="X48" s="37">
        <v>1200000</v>
      </c>
      <c r="Y48" s="100">
        <v>1</v>
      </c>
      <c r="Z48" s="1"/>
    </row>
    <row r="49" spans="2:26" ht="99.95" customHeight="1">
      <c r="B49" s="8">
        <v>-3</v>
      </c>
      <c r="C49" s="8" t="s">
        <v>1200</v>
      </c>
      <c r="D49" s="9" t="s">
        <v>8</v>
      </c>
      <c r="E49" s="9" t="s">
        <v>33</v>
      </c>
      <c r="F49" s="9" t="s">
        <v>34</v>
      </c>
      <c r="G49" s="9" t="s">
        <v>1138</v>
      </c>
      <c r="H49" s="9" t="s">
        <v>1139</v>
      </c>
      <c r="I49" s="8" t="s">
        <v>1140</v>
      </c>
      <c r="J49" s="13" t="s">
        <v>1141</v>
      </c>
      <c r="K49" s="8" t="s">
        <v>1127</v>
      </c>
      <c r="L49" s="108">
        <v>38</v>
      </c>
      <c r="M49" s="8" t="s">
        <v>1042</v>
      </c>
      <c r="N49" s="8" t="s">
        <v>1142</v>
      </c>
      <c r="O49" s="148">
        <v>9</v>
      </c>
      <c r="P49" s="8" t="str">
        <f>VLOOKUP(O49,' (참고) 예산별 범례'!$I$68:$J$76,2,0)</f>
        <v>기타</v>
      </c>
      <c r="Q49" s="8" t="s">
        <v>1143</v>
      </c>
      <c r="R49" s="9"/>
      <c r="S49" s="9"/>
      <c r="T49" s="9" t="s">
        <v>1144</v>
      </c>
      <c r="U49" s="6">
        <v>128000000</v>
      </c>
      <c r="V49" s="6"/>
      <c r="W49" s="6">
        <v>128000000</v>
      </c>
      <c r="X49" s="37">
        <v>131739200</v>
      </c>
      <c r="Y49" s="100">
        <v>1.0292125000000001</v>
      </c>
      <c r="Z49" s="1"/>
    </row>
    <row r="50" spans="2:26" ht="99.95" customHeight="1">
      <c r="B50" s="8">
        <v>-3</v>
      </c>
      <c r="C50" s="8" t="s">
        <v>1200</v>
      </c>
      <c r="D50" s="8" t="s">
        <v>8</v>
      </c>
      <c r="E50" s="9" t="s">
        <v>33</v>
      </c>
      <c r="F50" s="9" t="s">
        <v>34</v>
      </c>
      <c r="G50" s="9" t="s">
        <v>1138</v>
      </c>
      <c r="H50" s="9" t="s">
        <v>1139</v>
      </c>
      <c r="I50" s="8" t="s">
        <v>1140</v>
      </c>
      <c r="J50" s="13" t="s">
        <v>1201</v>
      </c>
      <c r="K50" s="8" t="s">
        <v>1127</v>
      </c>
      <c r="L50" s="108">
        <v>43</v>
      </c>
      <c r="M50" s="8" t="s">
        <v>1047</v>
      </c>
      <c r="N50" s="8" t="s">
        <v>1142</v>
      </c>
      <c r="O50" s="148">
        <v>9</v>
      </c>
      <c r="P50" s="8" t="str">
        <f>VLOOKUP(O50,' (참고) 예산별 범례'!$I$68:$J$76,2,0)</f>
        <v>기타</v>
      </c>
      <c r="Q50" s="8" t="s">
        <v>1143</v>
      </c>
      <c r="R50" s="9"/>
      <c r="S50" s="9"/>
      <c r="T50" s="46" t="s">
        <v>1146</v>
      </c>
      <c r="U50" s="6">
        <v>75450000</v>
      </c>
      <c r="V50" s="6"/>
      <c r="W50" s="6">
        <v>75450000</v>
      </c>
      <c r="X50" s="37">
        <v>66812200</v>
      </c>
      <c r="Y50" s="100">
        <v>0.88551623591782636</v>
      </c>
      <c r="Z50" s="1"/>
    </row>
    <row r="51" spans="2:26" ht="99.95" customHeight="1">
      <c r="B51" s="8">
        <v>-2</v>
      </c>
      <c r="C51" s="8" t="s">
        <v>1200</v>
      </c>
      <c r="D51" s="8" t="s">
        <v>8</v>
      </c>
      <c r="E51" s="8" t="s">
        <v>1202</v>
      </c>
      <c r="F51" s="8" t="s">
        <v>1203</v>
      </c>
      <c r="G51" s="8" t="s">
        <v>1172</v>
      </c>
      <c r="H51" s="8" t="s">
        <v>1139</v>
      </c>
      <c r="I51" s="8" t="s">
        <v>1173</v>
      </c>
      <c r="J51" s="13" t="s">
        <v>35</v>
      </c>
      <c r="K51" s="91" t="s">
        <v>1127</v>
      </c>
      <c r="L51" s="108">
        <v>39</v>
      </c>
      <c r="M51" s="8" t="s">
        <v>1043</v>
      </c>
      <c r="N51" s="8" t="s">
        <v>1142</v>
      </c>
      <c r="O51" s="148">
        <v>9</v>
      </c>
      <c r="P51" s="8" t="str">
        <f>VLOOKUP(O51,' (참고) 예산별 범례'!$I$68:$J$76,2,0)</f>
        <v>기타</v>
      </c>
      <c r="Q51" s="8" t="s">
        <v>1143</v>
      </c>
      <c r="R51" s="9"/>
      <c r="S51" s="9"/>
      <c r="T51" s="8" t="s">
        <v>1148</v>
      </c>
      <c r="U51" s="6">
        <v>2400000</v>
      </c>
      <c r="V51" s="6"/>
      <c r="W51" s="6">
        <v>2400000</v>
      </c>
      <c r="X51" s="37">
        <v>1000000</v>
      </c>
      <c r="Y51" s="100">
        <v>0.41666666666666669</v>
      </c>
      <c r="Z51" s="1"/>
    </row>
    <row r="52" spans="2:26" ht="99.95" customHeight="1">
      <c r="B52" s="8">
        <v>-1</v>
      </c>
      <c r="C52" s="8" t="s">
        <v>1200</v>
      </c>
      <c r="D52" s="8" t="s">
        <v>8</v>
      </c>
      <c r="E52" s="8" t="s">
        <v>1202</v>
      </c>
      <c r="F52" s="8" t="s">
        <v>1203</v>
      </c>
      <c r="G52" s="8" t="s">
        <v>1184</v>
      </c>
      <c r="H52" s="8" t="s">
        <v>1139</v>
      </c>
      <c r="I52" s="8" t="s">
        <v>1185</v>
      </c>
      <c r="J52" s="13" t="s">
        <v>35</v>
      </c>
      <c r="K52" s="91" t="s">
        <v>1127</v>
      </c>
      <c r="L52" s="108">
        <v>39</v>
      </c>
      <c r="M52" s="8" t="s">
        <v>1043</v>
      </c>
      <c r="N52" s="8" t="s">
        <v>1142</v>
      </c>
      <c r="O52" s="148">
        <v>9</v>
      </c>
      <c r="P52" s="8" t="str">
        <f>VLOOKUP(O52,' (참고) 예산별 범례'!$I$68:$J$76,2,0)</f>
        <v>기타</v>
      </c>
      <c r="Q52" s="8" t="s">
        <v>1143</v>
      </c>
      <c r="R52" s="9"/>
      <c r="S52" s="9"/>
      <c r="T52" s="8" t="s">
        <v>1148</v>
      </c>
      <c r="U52" s="6">
        <v>400000</v>
      </c>
      <c r="V52" s="6"/>
      <c r="W52" s="6">
        <v>400000</v>
      </c>
      <c r="X52" s="37">
        <v>288000</v>
      </c>
      <c r="Y52" s="100">
        <v>0.72</v>
      </c>
      <c r="Z52" s="1"/>
    </row>
    <row r="53" spans="2:26" ht="99.95" customHeight="1">
      <c r="B53" s="8">
        <v>0</v>
      </c>
      <c r="C53" s="8" t="s">
        <v>1200</v>
      </c>
      <c r="D53" s="8" t="s">
        <v>8</v>
      </c>
      <c r="E53" s="8" t="s">
        <v>1202</v>
      </c>
      <c r="F53" s="8" t="s">
        <v>1204</v>
      </c>
      <c r="G53" s="8" t="s">
        <v>1151</v>
      </c>
      <c r="H53" s="8" t="s">
        <v>1139</v>
      </c>
      <c r="I53" s="8" t="s">
        <v>1152</v>
      </c>
      <c r="J53" s="13" t="s">
        <v>36</v>
      </c>
      <c r="K53" s="8" t="s">
        <v>1127</v>
      </c>
      <c r="L53" s="108">
        <v>36</v>
      </c>
      <c r="M53" s="8" t="s">
        <v>1040</v>
      </c>
      <c r="N53" s="8" t="s">
        <v>1142</v>
      </c>
      <c r="O53" s="148">
        <v>5</v>
      </c>
      <c r="P53" s="8" t="str">
        <f>VLOOKUP(O53,' (참고) 예산별 범례'!$I$68:$J$76,2,0)</f>
        <v>안전관련 교육훈련홍보</v>
      </c>
      <c r="Q53" s="8" t="s">
        <v>1143</v>
      </c>
      <c r="R53" s="9"/>
      <c r="S53" s="9"/>
      <c r="T53" s="8" t="s">
        <v>1146</v>
      </c>
      <c r="U53" s="6">
        <v>44000000</v>
      </c>
      <c r="V53" s="6"/>
      <c r="W53" s="6">
        <v>44000000</v>
      </c>
      <c r="X53" s="37">
        <v>37026380</v>
      </c>
      <c r="Y53" s="100">
        <v>0.84150863636363638</v>
      </c>
      <c r="Z53" s="1"/>
    </row>
    <row r="54" spans="2:26" ht="99.95" customHeight="1">
      <c r="B54" s="8">
        <v>1</v>
      </c>
      <c r="C54" s="8" t="s">
        <v>1200</v>
      </c>
      <c r="D54" s="8" t="s">
        <v>8</v>
      </c>
      <c r="E54" s="8" t="s">
        <v>1202</v>
      </c>
      <c r="F54" s="8" t="s">
        <v>1204</v>
      </c>
      <c r="G54" s="8" t="s">
        <v>1151</v>
      </c>
      <c r="H54" s="8" t="s">
        <v>1139</v>
      </c>
      <c r="I54" s="8" t="s">
        <v>1152</v>
      </c>
      <c r="J54" s="13" t="s">
        <v>37</v>
      </c>
      <c r="K54" s="8" t="s">
        <v>1127</v>
      </c>
      <c r="L54" s="108">
        <v>36</v>
      </c>
      <c r="M54" s="8" t="s">
        <v>1040</v>
      </c>
      <c r="N54" s="8" t="s">
        <v>1142</v>
      </c>
      <c r="O54" s="148">
        <v>5</v>
      </c>
      <c r="P54" s="8" t="str">
        <f>VLOOKUP(O54,' (참고) 예산별 범례'!$I$68:$J$76,2,0)</f>
        <v>안전관련 교육훈련홍보</v>
      </c>
      <c r="Q54" s="8" t="s">
        <v>1143</v>
      </c>
      <c r="R54" s="9"/>
      <c r="S54" s="9"/>
      <c r="T54" s="8" t="s">
        <v>1146</v>
      </c>
      <c r="U54" s="6">
        <v>3200000</v>
      </c>
      <c r="V54" s="6"/>
      <c r="W54" s="6">
        <v>3200000</v>
      </c>
      <c r="X54" s="37">
        <v>3028450</v>
      </c>
      <c r="Y54" s="100">
        <v>0.94639062500000004</v>
      </c>
      <c r="Z54" s="1"/>
    </row>
    <row r="55" spans="2:26" ht="99.95" customHeight="1">
      <c r="B55" s="8">
        <v>2</v>
      </c>
      <c r="C55" s="8" t="s">
        <v>1200</v>
      </c>
      <c r="D55" s="8" t="s">
        <v>8</v>
      </c>
      <c r="E55" s="8" t="s">
        <v>1202</v>
      </c>
      <c r="F55" s="8" t="s">
        <v>1204</v>
      </c>
      <c r="G55" s="8" t="s">
        <v>1151</v>
      </c>
      <c r="H55" s="8" t="s">
        <v>1139</v>
      </c>
      <c r="I55" s="8" t="s">
        <v>1152</v>
      </c>
      <c r="J55" s="13" t="s">
        <v>38</v>
      </c>
      <c r="K55" s="8" t="s">
        <v>1127</v>
      </c>
      <c r="L55" s="108">
        <v>36</v>
      </c>
      <c r="M55" s="8" t="s">
        <v>1040</v>
      </c>
      <c r="N55" s="8" t="s">
        <v>1142</v>
      </c>
      <c r="O55" s="148">
        <v>5</v>
      </c>
      <c r="P55" s="8" t="str">
        <f>VLOOKUP(O55,' (참고) 예산별 범례'!$I$68:$J$76,2,0)</f>
        <v>안전관련 교육훈련홍보</v>
      </c>
      <c r="Q55" s="8" t="s">
        <v>1143</v>
      </c>
      <c r="R55" s="9"/>
      <c r="S55" s="9"/>
      <c r="T55" s="8" t="s">
        <v>1146</v>
      </c>
      <c r="U55" s="6">
        <v>6000000</v>
      </c>
      <c r="V55" s="6"/>
      <c r="W55" s="6">
        <v>6000000</v>
      </c>
      <c r="X55" s="37">
        <v>3910000</v>
      </c>
      <c r="Y55" s="100">
        <v>0.65166666666666662</v>
      </c>
      <c r="Z55" s="1"/>
    </row>
    <row r="56" spans="2:26" ht="99.95" customHeight="1">
      <c r="B56" s="8">
        <v>3</v>
      </c>
      <c r="C56" s="8" t="s">
        <v>1200</v>
      </c>
      <c r="D56" s="8" t="s">
        <v>8</v>
      </c>
      <c r="E56" s="8" t="s">
        <v>1202</v>
      </c>
      <c r="F56" s="8" t="s">
        <v>1204</v>
      </c>
      <c r="G56" s="8" t="s">
        <v>1154</v>
      </c>
      <c r="H56" s="8" t="s">
        <v>1139</v>
      </c>
      <c r="I56" s="8" t="s">
        <v>1155</v>
      </c>
      <c r="J56" s="13" t="s">
        <v>1205</v>
      </c>
      <c r="K56" s="8" t="s">
        <v>1127</v>
      </c>
      <c r="L56" s="108">
        <v>36</v>
      </c>
      <c r="M56" s="8" t="s">
        <v>1040</v>
      </c>
      <c r="N56" s="8" t="s">
        <v>1142</v>
      </c>
      <c r="O56" s="148">
        <v>5</v>
      </c>
      <c r="P56" s="8" t="str">
        <f>VLOOKUP(O56,' (참고) 예산별 범례'!$I$68:$J$76,2,0)</f>
        <v>안전관련 교육훈련홍보</v>
      </c>
      <c r="Q56" s="8" t="s">
        <v>1143</v>
      </c>
      <c r="R56" s="9"/>
      <c r="S56" s="9"/>
      <c r="T56" s="8" t="s">
        <v>1148</v>
      </c>
      <c r="U56" s="6">
        <v>1980000</v>
      </c>
      <c r="V56" s="6"/>
      <c r="W56" s="6">
        <v>1980000</v>
      </c>
      <c r="X56" s="37">
        <v>570900</v>
      </c>
      <c r="Y56" s="100">
        <v>0.28833333333333333</v>
      </c>
      <c r="Z56" s="1"/>
    </row>
    <row r="57" spans="2:26" ht="99.95" customHeight="1">
      <c r="B57" s="8">
        <v>4</v>
      </c>
      <c r="C57" s="8" t="s">
        <v>1200</v>
      </c>
      <c r="D57" s="8" t="s">
        <v>8</v>
      </c>
      <c r="E57" s="8" t="s">
        <v>1202</v>
      </c>
      <c r="F57" s="8" t="s">
        <v>1206</v>
      </c>
      <c r="G57" s="8" t="s">
        <v>1157</v>
      </c>
      <c r="H57" s="8" t="s">
        <v>1139</v>
      </c>
      <c r="I57" s="8" t="s">
        <v>1158</v>
      </c>
      <c r="J57" s="13" t="s">
        <v>39</v>
      </c>
      <c r="K57" s="8" t="s">
        <v>1127</v>
      </c>
      <c r="L57" s="108">
        <v>38</v>
      </c>
      <c r="M57" s="8" t="s">
        <v>1042</v>
      </c>
      <c r="N57" s="8" t="s">
        <v>1142</v>
      </c>
      <c r="O57" s="148">
        <v>9</v>
      </c>
      <c r="P57" s="8" t="str">
        <f>VLOOKUP(O57,' (참고) 예산별 범례'!$I$68:$J$76,2,0)</f>
        <v>기타</v>
      </c>
      <c r="Q57" s="9"/>
      <c r="R57" s="9"/>
      <c r="S57" s="8" t="s">
        <v>1143</v>
      </c>
      <c r="T57" s="9" t="s">
        <v>1144</v>
      </c>
      <c r="U57" s="6">
        <v>1500000</v>
      </c>
      <c r="V57" s="6"/>
      <c r="W57" s="6">
        <v>1500000</v>
      </c>
      <c r="X57" s="37">
        <v>635540</v>
      </c>
      <c r="Y57" s="100">
        <v>0.42369333333333331</v>
      </c>
      <c r="Z57" s="1"/>
    </row>
    <row r="58" spans="2:26" ht="99.95" customHeight="1">
      <c r="B58" s="8">
        <v>5</v>
      </c>
      <c r="C58" s="8" t="s">
        <v>1200</v>
      </c>
      <c r="D58" s="8" t="s">
        <v>8</v>
      </c>
      <c r="E58" s="8" t="s">
        <v>1202</v>
      </c>
      <c r="F58" s="8" t="s">
        <v>1206</v>
      </c>
      <c r="G58" s="8" t="s">
        <v>1157</v>
      </c>
      <c r="H58" s="8" t="s">
        <v>1139</v>
      </c>
      <c r="I58" s="8" t="s">
        <v>1158</v>
      </c>
      <c r="J58" s="13" t="s">
        <v>40</v>
      </c>
      <c r="K58" s="90" t="s">
        <v>1127</v>
      </c>
      <c r="L58" s="109" t="s">
        <v>1193</v>
      </c>
      <c r="M58" s="8" t="s">
        <v>1047</v>
      </c>
      <c r="N58" s="8" t="s">
        <v>1142</v>
      </c>
      <c r="O58" s="106">
        <v>9</v>
      </c>
      <c r="P58" s="8" t="str">
        <f>VLOOKUP(O58,' (참고) 예산별 범례'!$I$68:$J$76,2,0)</f>
        <v>기타</v>
      </c>
      <c r="Q58" s="9"/>
      <c r="R58" s="9"/>
      <c r="S58" s="8" t="s">
        <v>1143</v>
      </c>
      <c r="T58" s="9" t="s">
        <v>1148</v>
      </c>
      <c r="U58" s="6">
        <v>140000</v>
      </c>
      <c r="V58" s="6"/>
      <c r="W58" s="6">
        <v>140000</v>
      </c>
      <c r="X58" s="37">
        <v>124040</v>
      </c>
      <c r="Y58" s="100">
        <v>0.88600000000000001</v>
      </c>
      <c r="Z58" s="1"/>
    </row>
    <row r="59" spans="2:26" ht="99.95" customHeight="1">
      <c r="B59" s="8">
        <v>6</v>
      </c>
      <c r="C59" s="8" t="s">
        <v>1200</v>
      </c>
      <c r="D59" s="8" t="s">
        <v>8</v>
      </c>
      <c r="E59" s="8" t="s">
        <v>1202</v>
      </c>
      <c r="F59" s="8" t="s">
        <v>1206</v>
      </c>
      <c r="G59" s="8" t="s">
        <v>1160</v>
      </c>
      <c r="H59" s="8" t="s">
        <v>1139</v>
      </c>
      <c r="I59" s="8" t="s">
        <v>1161</v>
      </c>
      <c r="J59" s="13" t="s">
        <v>41</v>
      </c>
      <c r="K59" s="8" t="s">
        <v>1129</v>
      </c>
      <c r="L59" s="108">
        <v>13</v>
      </c>
      <c r="M59" s="8" t="s">
        <v>1017</v>
      </c>
      <c r="N59" s="8" t="s">
        <v>1142</v>
      </c>
      <c r="O59" s="106">
        <v>1</v>
      </c>
      <c r="P59" s="8" t="str">
        <f>VLOOKUP(O59,' (참고) 예산별 범례'!$I$68:$J$76,2,0)</f>
        <v>위험설비 정비 및 개보수</v>
      </c>
      <c r="Q59" s="9"/>
      <c r="R59" s="9"/>
      <c r="S59" s="8" t="s">
        <v>1143</v>
      </c>
      <c r="T59" s="9" t="s">
        <v>1163</v>
      </c>
      <c r="U59" s="6">
        <v>2000000</v>
      </c>
      <c r="V59" s="6"/>
      <c r="W59" s="6">
        <v>2000000</v>
      </c>
      <c r="X59" s="37">
        <v>202740</v>
      </c>
      <c r="Y59" s="100">
        <v>0.10137</v>
      </c>
      <c r="Z59" s="1"/>
    </row>
    <row r="60" spans="2:26" ht="99.95" customHeight="1">
      <c r="B60" s="8">
        <v>7</v>
      </c>
      <c r="C60" s="8" t="s">
        <v>1200</v>
      </c>
      <c r="D60" s="8" t="s">
        <v>8</v>
      </c>
      <c r="E60" s="8" t="s">
        <v>1202</v>
      </c>
      <c r="F60" s="9" t="s">
        <v>42</v>
      </c>
      <c r="G60" s="9" t="s">
        <v>1194</v>
      </c>
      <c r="H60" s="9" t="s">
        <v>1195</v>
      </c>
      <c r="I60" s="9" t="s">
        <v>1195</v>
      </c>
      <c r="J60" s="13" t="s">
        <v>43</v>
      </c>
      <c r="K60" s="91" t="s">
        <v>1127</v>
      </c>
      <c r="L60" s="109" t="s">
        <v>1192</v>
      </c>
      <c r="M60" s="8" t="s">
        <v>1040</v>
      </c>
      <c r="N60" s="8" t="s">
        <v>1142</v>
      </c>
      <c r="O60" s="106">
        <v>9</v>
      </c>
      <c r="P60" s="8" t="str">
        <f>VLOOKUP(O60,' (참고) 예산별 범례'!$I$68:$J$76,2,0)</f>
        <v>기타</v>
      </c>
      <c r="Q60" s="8" t="s">
        <v>1143</v>
      </c>
      <c r="R60" s="9"/>
      <c r="S60" s="9"/>
      <c r="T60" s="8" t="s">
        <v>1146</v>
      </c>
      <c r="U60" s="6">
        <v>1500000</v>
      </c>
      <c r="V60" s="6"/>
      <c r="W60" s="6">
        <v>1500000</v>
      </c>
      <c r="X60" s="37">
        <v>2000000</v>
      </c>
      <c r="Y60" s="100">
        <v>1.3333333333333333</v>
      </c>
      <c r="Z60" s="1"/>
    </row>
    <row r="61" spans="2:26" ht="99.95" customHeight="1">
      <c r="B61" s="8">
        <v>8</v>
      </c>
      <c r="C61" s="8" t="s">
        <v>1200</v>
      </c>
      <c r="D61" s="8" t="s">
        <v>8</v>
      </c>
      <c r="E61" s="8" t="s">
        <v>1202</v>
      </c>
      <c r="F61" s="9" t="s">
        <v>42</v>
      </c>
      <c r="G61" s="9" t="s">
        <v>1194</v>
      </c>
      <c r="H61" s="9" t="s">
        <v>1195</v>
      </c>
      <c r="I61" s="8" t="s">
        <v>1195</v>
      </c>
      <c r="J61" s="13" t="s">
        <v>44</v>
      </c>
      <c r="K61" s="91" t="s">
        <v>1127</v>
      </c>
      <c r="L61" s="109" t="s">
        <v>1192</v>
      </c>
      <c r="M61" s="8" t="s">
        <v>1040</v>
      </c>
      <c r="N61" s="8" t="s">
        <v>1142</v>
      </c>
      <c r="O61" s="106">
        <v>9</v>
      </c>
      <c r="P61" s="8" t="str">
        <f>VLOOKUP(O61,' (참고) 예산별 범례'!$I$68:$J$76,2,0)</f>
        <v>기타</v>
      </c>
      <c r="Q61" s="8" t="s">
        <v>1143</v>
      </c>
      <c r="R61" s="9"/>
      <c r="S61" s="9"/>
      <c r="T61" s="8" t="s">
        <v>1146</v>
      </c>
      <c r="U61" s="6">
        <v>500000</v>
      </c>
      <c r="V61" s="6"/>
      <c r="W61" s="6">
        <v>500000</v>
      </c>
      <c r="X61" s="37">
        <v>0</v>
      </c>
      <c r="Y61" s="100">
        <v>0</v>
      </c>
      <c r="Z61" s="1"/>
    </row>
    <row r="62" spans="2:26" ht="99.95" customHeight="1">
      <c r="B62" s="8">
        <v>9</v>
      </c>
      <c r="C62" s="8" t="s">
        <v>1200</v>
      </c>
      <c r="D62" s="8" t="s">
        <v>8</v>
      </c>
      <c r="E62" s="8" t="s">
        <v>1202</v>
      </c>
      <c r="F62" s="8" t="s">
        <v>42</v>
      </c>
      <c r="G62" s="8" t="s">
        <v>1194</v>
      </c>
      <c r="H62" s="8" t="s">
        <v>1195</v>
      </c>
      <c r="I62" s="8" t="s">
        <v>1195</v>
      </c>
      <c r="J62" s="13" t="s">
        <v>45</v>
      </c>
      <c r="K62" s="91" t="s">
        <v>1127</v>
      </c>
      <c r="L62" s="109" t="s">
        <v>1192</v>
      </c>
      <c r="M62" s="8" t="s">
        <v>1040</v>
      </c>
      <c r="N62" s="8" t="s">
        <v>1142</v>
      </c>
      <c r="O62" s="106">
        <v>9</v>
      </c>
      <c r="P62" s="8" t="str">
        <f>VLOOKUP(O62,' (참고) 예산별 범례'!$I$68:$J$76,2,0)</f>
        <v>기타</v>
      </c>
      <c r="Q62" s="8" t="s">
        <v>1143</v>
      </c>
      <c r="R62" s="9"/>
      <c r="S62" s="9"/>
      <c r="T62" s="8" t="s">
        <v>1146</v>
      </c>
      <c r="U62" s="6">
        <v>2000000</v>
      </c>
      <c r="V62" s="6"/>
      <c r="W62" s="6">
        <v>2000000</v>
      </c>
      <c r="X62" s="37">
        <v>2000000</v>
      </c>
      <c r="Y62" s="100">
        <v>1</v>
      </c>
      <c r="Z62" s="1"/>
    </row>
    <row r="63" spans="2:26" ht="99.95" customHeight="1">
      <c r="B63" s="8">
        <v>10</v>
      </c>
      <c r="C63" s="8" t="s">
        <v>1200</v>
      </c>
      <c r="D63" s="8" t="s">
        <v>8</v>
      </c>
      <c r="E63" s="8" t="s">
        <v>26</v>
      </c>
      <c r="F63" s="8" t="s">
        <v>1207</v>
      </c>
      <c r="G63" s="8" t="s">
        <v>1154</v>
      </c>
      <c r="H63" s="8" t="s">
        <v>1139</v>
      </c>
      <c r="I63" s="8" t="s">
        <v>1155</v>
      </c>
      <c r="J63" s="13" t="s">
        <v>46</v>
      </c>
      <c r="K63" s="91" t="s">
        <v>1127</v>
      </c>
      <c r="L63" s="109" t="s">
        <v>1193</v>
      </c>
      <c r="M63" s="8" t="s">
        <v>1047</v>
      </c>
      <c r="N63" s="8" t="s">
        <v>1142</v>
      </c>
      <c r="O63" s="106">
        <v>9</v>
      </c>
      <c r="P63" s="8" t="str">
        <f>VLOOKUP(O63,' (참고) 예산별 범례'!$I$68:$J$76,2,0)</f>
        <v>기타</v>
      </c>
      <c r="Q63" s="8" t="s">
        <v>1143</v>
      </c>
      <c r="R63" s="9"/>
      <c r="S63" s="9"/>
      <c r="T63" s="8" t="s">
        <v>1148</v>
      </c>
      <c r="U63" s="6">
        <v>4200000</v>
      </c>
      <c r="V63" s="6"/>
      <c r="W63" s="6">
        <v>4200000</v>
      </c>
      <c r="X63" s="37">
        <v>3150000</v>
      </c>
      <c r="Y63" s="100">
        <v>0.75</v>
      </c>
      <c r="Z63" s="1"/>
    </row>
    <row r="64" spans="2:26" ht="99.95" customHeight="1">
      <c r="B64" s="8">
        <v>11</v>
      </c>
      <c r="C64" s="8" t="s">
        <v>1200</v>
      </c>
      <c r="D64" s="8" t="s">
        <v>8</v>
      </c>
      <c r="E64" s="8" t="s">
        <v>26</v>
      </c>
      <c r="F64" s="8" t="s">
        <v>1207</v>
      </c>
      <c r="G64" s="8" t="s">
        <v>1154</v>
      </c>
      <c r="H64" s="8" t="s">
        <v>1139</v>
      </c>
      <c r="I64" s="8" t="s">
        <v>1155</v>
      </c>
      <c r="J64" s="13" t="s">
        <v>1208</v>
      </c>
      <c r="K64" s="91" t="s">
        <v>1127</v>
      </c>
      <c r="L64" s="109" t="s">
        <v>1193</v>
      </c>
      <c r="M64" s="8" t="s">
        <v>1047</v>
      </c>
      <c r="N64" s="8" t="s">
        <v>1142</v>
      </c>
      <c r="O64" s="106">
        <v>9</v>
      </c>
      <c r="P64" s="8" t="str">
        <f>VLOOKUP(O64,' (참고) 예산별 범례'!$I$68:$J$76,2,0)</f>
        <v>기타</v>
      </c>
      <c r="Q64" s="8" t="s">
        <v>1143</v>
      </c>
      <c r="R64" s="9"/>
      <c r="S64" s="9"/>
      <c r="T64" s="8" t="s">
        <v>1148</v>
      </c>
      <c r="U64" s="6">
        <v>1540000</v>
      </c>
      <c r="V64" s="6"/>
      <c r="W64" s="6">
        <v>1540000</v>
      </c>
      <c r="X64" s="37">
        <v>1387870</v>
      </c>
      <c r="Y64" s="100">
        <v>0.90121428571428575</v>
      </c>
      <c r="Z64" s="1"/>
    </row>
    <row r="65" spans="2:26" ht="99.95" customHeight="1">
      <c r="B65" s="8">
        <v>12</v>
      </c>
      <c r="C65" s="8" t="s">
        <v>1200</v>
      </c>
      <c r="D65" s="8" t="s">
        <v>8</v>
      </c>
      <c r="E65" s="8" t="s">
        <v>26</v>
      </c>
      <c r="F65" s="8" t="s">
        <v>1207</v>
      </c>
      <c r="G65" s="8" t="s">
        <v>1154</v>
      </c>
      <c r="H65" s="8" t="s">
        <v>1139</v>
      </c>
      <c r="I65" s="8" t="s">
        <v>1155</v>
      </c>
      <c r="J65" s="13" t="s">
        <v>47</v>
      </c>
      <c r="K65" s="91" t="s">
        <v>1127</v>
      </c>
      <c r="L65" s="109" t="s">
        <v>1193</v>
      </c>
      <c r="M65" s="8" t="s">
        <v>1047</v>
      </c>
      <c r="N65" s="8" t="s">
        <v>1142</v>
      </c>
      <c r="O65" s="106">
        <v>9</v>
      </c>
      <c r="P65" s="8" t="str">
        <f>VLOOKUP(O65,' (참고) 예산별 범례'!$I$68:$J$76,2,0)</f>
        <v>기타</v>
      </c>
      <c r="Q65" s="8" t="s">
        <v>1143</v>
      </c>
      <c r="R65" s="9"/>
      <c r="S65" s="9"/>
      <c r="T65" s="8" t="s">
        <v>1148</v>
      </c>
      <c r="U65" s="6">
        <v>10800000</v>
      </c>
      <c r="V65" s="6"/>
      <c r="W65" s="6">
        <v>10800000</v>
      </c>
      <c r="X65" s="37">
        <v>7290000</v>
      </c>
      <c r="Y65" s="100">
        <v>0.67500000000000004</v>
      </c>
      <c r="Z65" s="1"/>
    </row>
    <row r="66" spans="2:26" ht="99.95" customHeight="1">
      <c r="B66" s="8">
        <v>13</v>
      </c>
      <c r="C66" s="8" t="s">
        <v>1200</v>
      </c>
      <c r="D66" s="8" t="s">
        <v>8</v>
      </c>
      <c r="E66" s="8" t="s">
        <v>26</v>
      </c>
      <c r="F66" s="8" t="s">
        <v>1207</v>
      </c>
      <c r="G66" s="8" t="s">
        <v>1157</v>
      </c>
      <c r="H66" s="8" t="s">
        <v>1139</v>
      </c>
      <c r="I66" s="8" t="s">
        <v>1158</v>
      </c>
      <c r="J66" s="13" t="s">
        <v>48</v>
      </c>
      <c r="K66" s="8" t="s">
        <v>1127</v>
      </c>
      <c r="L66" s="108">
        <v>38</v>
      </c>
      <c r="M66" s="8" t="s">
        <v>1042</v>
      </c>
      <c r="N66" s="8" t="s">
        <v>1142</v>
      </c>
      <c r="O66" s="148">
        <v>9</v>
      </c>
      <c r="P66" s="8" t="str">
        <f>VLOOKUP(O66,' (참고) 예산별 범례'!$I$68:$J$76,2,0)</f>
        <v>기타</v>
      </c>
      <c r="Q66" s="8" t="s">
        <v>1143</v>
      </c>
      <c r="R66" s="9"/>
      <c r="S66" s="9"/>
      <c r="T66" s="8" t="s">
        <v>1144</v>
      </c>
      <c r="U66" s="6">
        <v>26736000</v>
      </c>
      <c r="V66" s="6"/>
      <c r="W66" s="6">
        <v>26736000</v>
      </c>
      <c r="X66" s="37">
        <v>19175800</v>
      </c>
      <c r="Y66" s="100">
        <v>0.71722770795930579</v>
      </c>
      <c r="Z66" s="1"/>
    </row>
    <row r="67" spans="2:26" ht="99.95" customHeight="1">
      <c r="B67" s="8">
        <v>-5</v>
      </c>
      <c r="C67" s="8" t="s">
        <v>1209</v>
      </c>
      <c r="D67" s="9" t="s">
        <v>49</v>
      </c>
      <c r="E67" s="9" t="s">
        <v>50</v>
      </c>
      <c r="F67" s="9" t="s">
        <v>51</v>
      </c>
      <c r="G67" s="9" t="s">
        <v>1138</v>
      </c>
      <c r="H67" s="9" t="s">
        <v>1139</v>
      </c>
      <c r="I67" s="8" t="s">
        <v>1140</v>
      </c>
      <c r="J67" s="13" t="s">
        <v>52</v>
      </c>
      <c r="K67" s="8" t="s">
        <v>1129</v>
      </c>
      <c r="L67" s="108">
        <v>29</v>
      </c>
      <c r="M67" s="8" t="s">
        <v>1033</v>
      </c>
      <c r="N67" s="8" t="s">
        <v>1142</v>
      </c>
      <c r="O67" s="148">
        <v>4</v>
      </c>
      <c r="P67" s="8" t="str">
        <f>VLOOKUP(O67,' (참고) 예산별 범례'!$I$68:$J$76,2,0)</f>
        <v>안전관련 물품 및 장비 구입비등</v>
      </c>
      <c r="Q67" s="8" t="s">
        <v>1143</v>
      </c>
      <c r="R67" s="9"/>
      <c r="S67" s="9"/>
      <c r="T67" s="46" t="s">
        <v>1146</v>
      </c>
      <c r="U67" s="6">
        <v>750000</v>
      </c>
      <c r="V67" s="6"/>
      <c r="W67" s="6">
        <v>750000</v>
      </c>
      <c r="X67" s="155" t="s">
        <v>1210</v>
      </c>
      <c r="Y67" s="100">
        <v>0.88706666666666667</v>
      </c>
      <c r="Z67" s="1"/>
    </row>
    <row r="68" spans="2:26" ht="99.95" customHeight="1">
      <c r="B68" s="8">
        <v>-4</v>
      </c>
      <c r="C68" s="8" t="s">
        <v>1209</v>
      </c>
      <c r="D68" s="9" t="s">
        <v>49</v>
      </c>
      <c r="E68" s="9" t="s">
        <v>50</v>
      </c>
      <c r="F68" s="9" t="s">
        <v>51</v>
      </c>
      <c r="G68" s="9" t="s">
        <v>1211</v>
      </c>
      <c r="H68" s="9" t="s">
        <v>1212</v>
      </c>
      <c r="I68" s="8" t="s">
        <v>1213</v>
      </c>
      <c r="J68" s="13" t="s">
        <v>53</v>
      </c>
      <c r="K68" s="8" t="s">
        <v>1129</v>
      </c>
      <c r="L68" s="109" t="s">
        <v>1214</v>
      </c>
      <c r="M68" s="8" t="s">
        <v>1016</v>
      </c>
      <c r="N68" s="8" t="s">
        <v>1142</v>
      </c>
      <c r="O68" s="106">
        <v>1</v>
      </c>
      <c r="P68" s="8" t="str">
        <f>VLOOKUP(O68,' (참고) 예산별 범례'!$I$68:$J$76,2,0)</f>
        <v>위험설비 정비 및 개보수</v>
      </c>
      <c r="Q68" s="9"/>
      <c r="R68" s="8" t="s">
        <v>1143</v>
      </c>
      <c r="S68" s="9"/>
      <c r="T68" s="8" t="s">
        <v>1163</v>
      </c>
      <c r="U68" s="6">
        <v>1890000</v>
      </c>
      <c r="V68" s="6"/>
      <c r="W68" s="6">
        <v>1890000</v>
      </c>
      <c r="X68" s="37">
        <v>231000</v>
      </c>
      <c r="Y68" s="100">
        <v>0.12222222222222222</v>
      </c>
      <c r="Z68" s="1"/>
    </row>
    <row r="69" spans="2:26" ht="99.95" customHeight="1">
      <c r="B69" s="8">
        <v>-3</v>
      </c>
      <c r="C69" s="8" t="s">
        <v>1209</v>
      </c>
      <c r="D69" s="8" t="s">
        <v>49</v>
      </c>
      <c r="E69" s="8" t="s">
        <v>50</v>
      </c>
      <c r="F69" s="8" t="s">
        <v>51</v>
      </c>
      <c r="G69" s="8" t="s">
        <v>1215</v>
      </c>
      <c r="H69" s="8" t="s">
        <v>1216</v>
      </c>
      <c r="I69" s="8" t="s">
        <v>1216</v>
      </c>
      <c r="J69" s="13" t="s">
        <v>54</v>
      </c>
      <c r="K69" s="8" t="s">
        <v>1127</v>
      </c>
      <c r="L69" s="108">
        <v>38</v>
      </c>
      <c r="M69" s="8" t="s">
        <v>1042</v>
      </c>
      <c r="N69" s="8" t="s">
        <v>1142</v>
      </c>
      <c r="O69" s="148">
        <v>9</v>
      </c>
      <c r="P69" s="8" t="str">
        <f>VLOOKUP(O69,' (참고) 예산별 범례'!$I$68:$J$76,2,0)</f>
        <v>기타</v>
      </c>
      <c r="Q69" s="8" t="s">
        <v>1143</v>
      </c>
      <c r="R69" s="9"/>
      <c r="S69" s="9"/>
      <c r="T69" s="8" t="s">
        <v>1144</v>
      </c>
      <c r="U69" s="6">
        <v>1000000</v>
      </c>
      <c r="V69" s="6"/>
      <c r="W69" s="6">
        <v>1000000</v>
      </c>
      <c r="X69" s="37">
        <v>300000</v>
      </c>
      <c r="Y69" s="100">
        <v>0.3</v>
      </c>
      <c r="Z69" s="1"/>
    </row>
    <row r="70" spans="2:26" ht="99.95" customHeight="1">
      <c r="B70" s="8">
        <v>-2</v>
      </c>
      <c r="C70" s="8" t="s">
        <v>1209</v>
      </c>
      <c r="D70" s="9" t="s">
        <v>55</v>
      </c>
      <c r="E70" s="9" t="s">
        <v>56</v>
      </c>
      <c r="F70" s="9" t="s">
        <v>57</v>
      </c>
      <c r="G70" s="9" t="s">
        <v>1157</v>
      </c>
      <c r="H70" s="9" t="s">
        <v>1139</v>
      </c>
      <c r="I70" s="9" t="s">
        <v>1158</v>
      </c>
      <c r="J70" s="13" t="s">
        <v>58</v>
      </c>
      <c r="K70" s="8" t="s">
        <v>1127</v>
      </c>
      <c r="L70" s="108">
        <v>38</v>
      </c>
      <c r="M70" s="8" t="s">
        <v>1042</v>
      </c>
      <c r="N70" s="8" t="s">
        <v>1142</v>
      </c>
      <c r="O70" s="148">
        <v>9</v>
      </c>
      <c r="P70" s="8" t="str">
        <f>VLOOKUP(O70,' (참고) 예산별 범례'!$I$68:$J$76,2,0)</f>
        <v>기타</v>
      </c>
      <c r="Q70" s="9"/>
      <c r="R70" s="9"/>
      <c r="S70" s="8" t="s">
        <v>1143</v>
      </c>
      <c r="T70" s="8" t="s">
        <v>1144</v>
      </c>
      <c r="U70" s="6">
        <v>1000000</v>
      </c>
      <c r="V70" s="6"/>
      <c r="W70" s="6">
        <v>1000000</v>
      </c>
      <c r="X70" s="37">
        <v>942710</v>
      </c>
      <c r="Y70" s="100">
        <v>0.94271000000000005</v>
      </c>
      <c r="Z70" s="1"/>
    </row>
    <row r="71" spans="2:26" ht="99.95" customHeight="1">
      <c r="B71" s="8">
        <v>-1</v>
      </c>
      <c r="C71" s="8" t="s">
        <v>1209</v>
      </c>
      <c r="D71" s="8" t="s">
        <v>55</v>
      </c>
      <c r="E71" s="9" t="s">
        <v>56</v>
      </c>
      <c r="F71" s="9" t="s">
        <v>57</v>
      </c>
      <c r="G71" s="9" t="s">
        <v>1157</v>
      </c>
      <c r="H71" s="9" t="s">
        <v>1139</v>
      </c>
      <c r="I71" s="9" t="s">
        <v>1158</v>
      </c>
      <c r="J71" s="13" t="s">
        <v>59</v>
      </c>
      <c r="K71" s="90" t="s">
        <v>1127</v>
      </c>
      <c r="L71" s="109" t="s">
        <v>1193</v>
      </c>
      <c r="M71" s="8" t="s">
        <v>1047</v>
      </c>
      <c r="N71" s="8" t="s">
        <v>1142</v>
      </c>
      <c r="O71" s="106">
        <v>9</v>
      </c>
      <c r="P71" s="8" t="str">
        <f>VLOOKUP(O71,' (참고) 예산별 범례'!$I$68:$J$76,2,0)</f>
        <v>기타</v>
      </c>
      <c r="Q71" s="9"/>
      <c r="R71" s="9"/>
      <c r="S71" s="8" t="s">
        <v>1143</v>
      </c>
      <c r="T71" s="8" t="s">
        <v>1148</v>
      </c>
      <c r="U71" s="6">
        <v>140000</v>
      </c>
      <c r="V71" s="6"/>
      <c r="W71" s="6">
        <v>140000</v>
      </c>
      <c r="X71" s="37">
        <v>27190</v>
      </c>
      <c r="Y71" s="100">
        <v>0.1942142857142857</v>
      </c>
      <c r="Z71" s="1"/>
    </row>
    <row r="72" spans="2:26" ht="99.95" customHeight="1">
      <c r="B72" s="8">
        <v>0</v>
      </c>
      <c r="C72" s="8" t="s">
        <v>1209</v>
      </c>
      <c r="D72" s="8" t="s">
        <v>55</v>
      </c>
      <c r="E72" s="8" t="s">
        <v>56</v>
      </c>
      <c r="F72" s="8" t="s">
        <v>57</v>
      </c>
      <c r="G72" s="8" t="s">
        <v>1157</v>
      </c>
      <c r="H72" s="8" t="s">
        <v>1139</v>
      </c>
      <c r="I72" s="8" t="s">
        <v>1158</v>
      </c>
      <c r="J72" s="13" t="s">
        <v>60</v>
      </c>
      <c r="K72" s="91" t="s">
        <v>1127</v>
      </c>
      <c r="L72" s="109" t="s">
        <v>1193</v>
      </c>
      <c r="M72" s="8" t="s">
        <v>1047</v>
      </c>
      <c r="N72" s="8" t="s">
        <v>1142</v>
      </c>
      <c r="O72" s="106">
        <v>9</v>
      </c>
      <c r="P72" s="8" t="str">
        <f>VLOOKUP(O72,' (참고) 예산별 범례'!$I$68:$J$76,2,0)</f>
        <v>기타</v>
      </c>
      <c r="Q72" s="9"/>
      <c r="R72" s="9"/>
      <c r="S72" s="8" t="s">
        <v>1143</v>
      </c>
      <c r="T72" s="8" t="s">
        <v>1146</v>
      </c>
      <c r="U72" s="6">
        <v>60000</v>
      </c>
      <c r="V72" s="6"/>
      <c r="W72" s="6">
        <v>60000</v>
      </c>
      <c r="X72" s="37">
        <v>0</v>
      </c>
      <c r="Y72" s="100">
        <v>0</v>
      </c>
      <c r="Z72" s="1"/>
    </row>
    <row r="73" spans="2:26" ht="99.95" customHeight="1">
      <c r="B73" s="8">
        <v>1</v>
      </c>
      <c r="C73" s="8" t="s">
        <v>1209</v>
      </c>
      <c r="D73" s="8" t="s">
        <v>55</v>
      </c>
      <c r="E73" s="8" t="s">
        <v>56</v>
      </c>
      <c r="F73" s="8" t="s">
        <v>57</v>
      </c>
      <c r="G73" s="8" t="s">
        <v>1160</v>
      </c>
      <c r="H73" s="8" t="s">
        <v>1139</v>
      </c>
      <c r="I73" s="8" t="s">
        <v>1161</v>
      </c>
      <c r="J73" s="13" t="s">
        <v>61</v>
      </c>
      <c r="K73" s="8" t="s">
        <v>1129</v>
      </c>
      <c r="L73" s="108">
        <v>13</v>
      </c>
      <c r="M73" s="8" t="s">
        <v>1017</v>
      </c>
      <c r="N73" s="8" t="s">
        <v>1142</v>
      </c>
      <c r="O73" s="106">
        <v>1</v>
      </c>
      <c r="P73" s="8" t="str">
        <f>VLOOKUP(O73,' (참고) 예산별 범례'!$I$68:$J$76,2,0)</f>
        <v>위험설비 정비 및 개보수</v>
      </c>
      <c r="Q73" s="9"/>
      <c r="R73" s="9"/>
      <c r="S73" s="8" t="s">
        <v>1143</v>
      </c>
      <c r="T73" s="8" t="s">
        <v>1163</v>
      </c>
      <c r="U73" s="6">
        <v>2000000</v>
      </c>
      <c r="V73" s="6"/>
      <c r="W73" s="6">
        <v>2000000</v>
      </c>
      <c r="X73" s="37">
        <v>77730</v>
      </c>
      <c r="Y73" s="100">
        <v>3.8864999999999997E-2</v>
      </c>
      <c r="Z73" s="1"/>
    </row>
    <row r="74" spans="2:26" ht="99.95" customHeight="1">
      <c r="B74" s="8">
        <v>2</v>
      </c>
      <c r="C74" s="8" t="s">
        <v>1209</v>
      </c>
      <c r="D74" s="8" t="s">
        <v>1217</v>
      </c>
      <c r="E74" s="9" t="s">
        <v>62</v>
      </c>
      <c r="F74" s="9" t="s">
        <v>63</v>
      </c>
      <c r="G74" s="9" t="s">
        <v>1181</v>
      </c>
      <c r="H74" s="9" t="s">
        <v>1139</v>
      </c>
      <c r="I74" s="8" t="s">
        <v>1182</v>
      </c>
      <c r="J74" s="13" t="s">
        <v>64</v>
      </c>
      <c r="K74" s="91" t="s">
        <v>1127</v>
      </c>
      <c r="L74" s="109" t="s">
        <v>1193</v>
      </c>
      <c r="M74" s="8" t="s">
        <v>1047</v>
      </c>
      <c r="N74" s="8" t="s">
        <v>1142</v>
      </c>
      <c r="O74" s="106">
        <v>1</v>
      </c>
      <c r="P74" s="8" t="str">
        <f>VLOOKUP(O74,' (참고) 예산별 범례'!$I$68:$J$76,2,0)</f>
        <v>위험설비 정비 및 개보수</v>
      </c>
      <c r="Q74" s="9"/>
      <c r="R74" s="8" t="s">
        <v>1143</v>
      </c>
      <c r="S74" s="9"/>
      <c r="T74" s="9" t="s">
        <v>1148</v>
      </c>
      <c r="U74" s="6">
        <v>7623000</v>
      </c>
      <c r="V74" s="6"/>
      <c r="W74" s="6">
        <v>7623000</v>
      </c>
      <c r="X74" s="37">
        <v>3507230</v>
      </c>
      <c r="Y74" s="100">
        <v>0.46008526826708646</v>
      </c>
      <c r="Z74" s="1"/>
    </row>
    <row r="75" spans="2:26" ht="99.95" customHeight="1">
      <c r="B75" s="8">
        <v>3</v>
      </c>
      <c r="C75" s="8" t="s">
        <v>1209</v>
      </c>
      <c r="D75" s="8" t="s">
        <v>1217</v>
      </c>
      <c r="E75" s="9" t="s">
        <v>62</v>
      </c>
      <c r="F75" s="9" t="s">
        <v>63</v>
      </c>
      <c r="G75" s="9" t="s">
        <v>1181</v>
      </c>
      <c r="H75" s="9" t="s">
        <v>1139</v>
      </c>
      <c r="I75" s="8" t="s">
        <v>1182</v>
      </c>
      <c r="J75" s="13" t="s">
        <v>65</v>
      </c>
      <c r="K75" s="91" t="s">
        <v>1127</v>
      </c>
      <c r="L75" s="109" t="s">
        <v>1193</v>
      </c>
      <c r="M75" s="8" t="s">
        <v>1047</v>
      </c>
      <c r="N75" s="8" t="s">
        <v>1142</v>
      </c>
      <c r="O75" s="106">
        <v>1</v>
      </c>
      <c r="P75" s="8" t="str">
        <f>VLOOKUP(O75,' (참고) 예산별 범례'!$I$68:$J$76,2,0)</f>
        <v>위험설비 정비 및 개보수</v>
      </c>
      <c r="Q75" s="9"/>
      <c r="R75" s="8" t="s">
        <v>1143</v>
      </c>
      <c r="S75" s="9"/>
      <c r="T75" s="9" t="s">
        <v>1148</v>
      </c>
      <c r="U75" s="6">
        <v>525000</v>
      </c>
      <c r="V75" s="6"/>
      <c r="W75" s="6">
        <v>525000</v>
      </c>
      <c r="X75" s="37" t="s">
        <v>1188</v>
      </c>
      <c r="Y75" s="100">
        <v>0</v>
      </c>
      <c r="Z75" s="1"/>
    </row>
    <row r="76" spans="2:26" ht="99.95" customHeight="1">
      <c r="B76" s="8">
        <v>4</v>
      </c>
      <c r="C76" s="8" t="s">
        <v>1209</v>
      </c>
      <c r="D76" s="8" t="s">
        <v>1217</v>
      </c>
      <c r="E76" s="8" t="s">
        <v>62</v>
      </c>
      <c r="F76" s="8" t="s">
        <v>63</v>
      </c>
      <c r="G76" s="8" t="s">
        <v>1181</v>
      </c>
      <c r="H76" s="8" t="s">
        <v>1139</v>
      </c>
      <c r="I76" s="8" t="s">
        <v>1182</v>
      </c>
      <c r="J76" s="13" t="s">
        <v>66</v>
      </c>
      <c r="K76" s="8" t="s">
        <v>1129</v>
      </c>
      <c r="L76" s="109" t="s">
        <v>1218</v>
      </c>
      <c r="M76" s="8" t="s">
        <v>1029</v>
      </c>
      <c r="N76" s="8" t="s">
        <v>1142</v>
      </c>
      <c r="O76" s="106">
        <v>2</v>
      </c>
      <c r="P76" s="8" t="str">
        <f>VLOOKUP(O76,' (참고) 예산별 범례'!$I$68:$J$76,2,0)</f>
        <v>안전사업비 및 안전관리비</v>
      </c>
      <c r="Q76" s="9"/>
      <c r="R76" s="8" t="s">
        <v>1143</v>
      </c>
      <c r="S76" s="9"/>
      <c r="T76" s="46" t="s">
        <v>1146</v>
      </c>
      <c r="U76" s="6">
        <v>1200000</v>
      </c>
      <c r="V76" s="6"/>
      <c r="W76" s="6">
        <v>1200000</v>
      </c>
      <c r="X76" s="37">
        <v>1165400</v>
      </c>
      <c r="Y76" s="100">
        <v>0.97116666666666662</v>
      </c>
      <c r="Z76" s="1"/>
    </row>
    <row r="77" spans="2:26" ht="99.95" customHeight="1">
      <c r="B77" s="8">
        <v>5</v>
      </c>
      <c r="C77" s="8" t="s">
        <v>1209</v>
      </c>
      <c r="D77" s="8" t="s">
        <v>1217</v>
      </c>
      <c r="E77" s="8" t="s">
        <v>62</v>
      </c>
      <c r="F77" s="8" t="s">
        <v>63</v>
      </c>
      <c r="G77" s="8" t="s">
        <v>1181</v>
      </c>
      <c r="H77" s="8" t="s">
        <v>1139</v>
      </c>
      <c r="I77" s="8" t="s">
        <v>1182</v>
      </c>
      <c r="J77" s="13" t="s">
        <v>67</v>
      </c>
      <c r="K77" s="8" t="s">
        <v>1129</v>
      </c>
      <c r="L77" s="109" t="s">
        <v>1218</v>
      </c>
      <c r="M77" s="8" t="s">
        <v>1029</v>
      </c>
      <c r="N77" s="8" t="s">
        <v>1142</v>
      </c>
      <c r="O77" s="106">
        <v>2</v>
      </c>
      <c r="P77" s="8" t="str">
        <f>VLOOKUP(O77,' (참고) 예산별 범례'!$I$68:$J$76,2,0)</f>
        <v>안전사업비 및 안전관리비</v>
      </c>
      <c r="Q77" s="9"/>
      <c r="R77" s="8" t="s">
        <v>1143</v>
      </c>
      <c r="S77" s="9"/>
      <c r="T77" s="46" t="s">
        <v>1146</v>
      </c>
      <c r="U77" s="6">
        <v>450000</v>
      </c>
      <c r="V77" s="6"/>
      <c r="W77" s="6">
        <v>450000</v>
      </c>
      <c r="X77" s="37">
        <v>402600</v>
      </c>
      <c r="Y77" s="100">
        <v>0.89466666666666672</v>
      </c>
      <c r="Z77" s="1"/>
    </row>
    <row r="78" spans="2:26" ht="99.95" customHeight="1">
      <c r="B78" s="8">
        <v>6</v>
      </c>
      <c r="C78" s="8" t="s">
        <v>1209</v>
      </c>
      <c r="D78" s="8" t="s">
        <v>1217</v>
      </c>
      <c r="E78" s="8" t="s">
        <v>62</v>
      </c>
      <c r="F78" s="8" t="s">
        <v>63</v>
      </c>
      <c r="G78" s="8" t="s">
        <v>1181</v>
      </c>
      <c r="H78" s="8" t="s">
        <v>1139</v>
      </c>
      <c r="I78" s="8" t="s">
        <v>1182</v>
      </c>
      <c r="J78" s="13" t="s">
        <v>68</v>
      </c>
      <c r="K78" s="8" t="s">
        <v>1129</v>
      </c>
      <c r="L78" s="109" t="s">
        <v>1214</v>
      </c>
      <c r="M78" s="8" t="s">
        <v>1016</v>
      </c>
      <c r="N78" s="8" t="s">
        <v>1142</v>
      </c>
      <c r="O78" s="106">
        <v>2</v>
      </c>
      <c r="P78" s="8" t="str">
        <f>VLOOKUP(O78,' (참고) 예산별 범례'!$I$68:$J$76,2,0)</f>
        <v>안전사업비 및 안전관리비</v>
      </c>
      <c r="Q78" s="9"/>
      <c r="R78" s="8" t="s">
        <v>1143</v>
      </c>
      <c r="S78" s="9"/>
      <c r="T78" s="46" t="s">
        <v>1146</v>
      </c>
      <c r="U78" s="6">
        <v>800000</v>
      </c>
      <c r="V78" s="6"/>
      <c r="W78" s="6">
        <v>800000</v>
      </c>
      <c r="X78" s="37">
        <v>770000</v>
      </c>
      <c r="Y78" s="100">
        <v>0.96250000000000002</v>
      </c>
      <c r="Z78" s="1"/>
    </row>
    <row r="79" spans="2:26" ht="99.95" customHeight="1">
      <c r="B79" s="8">
        <v>7</v>
      </c>
      <c r="C79" s="8" t="s">
        <v>1209</v>
      </c>
      <c r="D79" s="8" t="s">
        <v>1217</v>
      </c>
      <c r="E79" s="8" t="s">
        <v>62</v>
      </c>
      <c r="F79" s="8" t="s">
        <v>63</v>
      </c>
      <c r="G79" s="8" t="s">
        <v>1181</v>
      </c>
      <c r="H79" s="8" t="s">
        <v>1139</v>
      </c>
      <c r="I79" s="8" t="s">
        <v>1182</v>
      </c>
      <c r="J79" s="13" t="s">
        <v>69</v>
      </c>
      <c r="K79" s="8" t="s">
        <v>1129</v>
      </c>
      <c r="L79" s="109" t="s">
        <v>1219</v>
      </c>
      <c r="M79" s="8" t="s">
        <v>1024</v>
      </c>
      <c r="N79" s="8" t="s">
        <v>1142</v>
      </c>
      <c r="O79" s="106">
        <v>2</v>
      </c>
      <c r="P79" s="8" t="str">
        <f>VLOOKUP(O79,' (참고) 예산별 범례'!$I$68:$J$76,2,0)</f>
        <v>안전사업비 및 안전관리비</v>
      </c>
      <c r="Q79" s="9"/>
      <c r="R79" s="8" t="s">
        <v>1143</v>
      </c>
      <c r="S79" s="9"/>
      <c r="T79" s="46" t="s">
        <v>1146</v>
      </c>
      <c r="U79" s="6">
        <v>1200000</v>
      </c>
      <c r="V79" s="6"/>
      <c r="W79" s="6">
        <v>1200000</v>
      </c>
      <c r="X79" s="37">
        <v>528590</v>
      </c>
      <c r="Y79" s="100">
        <v>0.44049166666666667</v>
      </c>
      <c r="Z79" s="1"/>
    </row>
    <row r="80" spans="2:26" ht="99.95" customHeight="1">
      <c r="B80" s="8">
        <v>8</v>
      </c>
      <c r="C80" s="8" t="s">
        <v>1209</v>
      </c>
      <c r="D80" s="8" t="s">
        <v>1217</v>
      </c>
      <c r="E80" s="8" t="s">
        <v>62</v>
      </c>
      <c r="F80" s="8" t="s">
        <v>63</v>
      </c>
      <c r="G80" s="8" t="s">
        <v>1181</v>
      </c>
      <c r="H80" s="8" t="s">
        <v>1139</v>
      </c>
      <c r="I80" s="8" t="s">
        <v>1182</v>
      </c>
      <c r="J80" s="13" t="s">
        <v>70</v>
      </c>
      <c r="K80" s="8" t="s">
        <v>1129</v>
      </c>
      <c r="L80" s="109" t="s">
        <v>1220</v>
      </c>
      <c r="M80" s="8" t="s">
        <v>1022</v>
      </c>
      <c r="N80" s="8" t="s">
        <v>1142</v>
      </c>
      <c r="O80" s="106">
        <v>2</v>
      </c>
      <c r="P80" s="8" t="str">
        <f>VLOOKUP(O80,' (참고) 예산별 범례'!$I$68:$J$76,2,0)</f>
        <v>안전사업비 및 안전관리비</v>
      </c>
      <c r="Q80" s="9"/>
      <c r="R80" s="8" t="s">
        <v>1143</v>
      </c>
      <c r="S80" s="9"/>
      <c r="T80" s="46" t="s">
        <v>1146</v>
      </c>
      <c r="U80" s="6">
        <v>4000000</v>
      </c>
      <c r="V80" s="6"/>
      <c r="W80" s="6">
        <v>4000000</v>
      </c>
      <c r="X80" s="37">
        <v>1740000</v>
      </c>
      <c r="Y80" s="100">
        <v>0.435</v>
      </c>
      <c r="Z80" s="1"/>
    </row>
    <row r="81" spans="2:26" ht="99.95" customHeight="1">
      <c r="B81" s="8">
        <v>9</v>
      </c>
      <c r="C81" s="8" t="s">
        <v>1209</v>
      </c>
      <c r="D81" s="8" t="s">
        <v>1217</v>
      </c>
      <c r="E81" s="8" t="s">
        <v>62</v>
      </c>
      <c r="F81" s="8" t="s">
        <v>63</v>
      </c>
      <c r="G81" s="8" t="s">
        <v>1181</v>
      </c>
      <c r="H81" s="8" t="s">
        <v>1139</v>
      </c>
      <c r="I81" s="8" t="s">
        <v>1182</v>
      </c>
      <c r="J81" s="13" t="s">
        <v>71</v>
      </c>
      <c r="K81" s="8" t="s">
        <v>1129</v>
      </c>
      <c r="L81" s="109" t="s">
        <v>1214</v>
      </c>
      <c r="M81" s="8" t="s">
        <v>1016</v>
      </c>
      <c r="N81" s="8" t="s">
        <v>1142</v>
      </c>
      <c r="O81" s="106">
        <v>1</v>
      </c>
      <c r="P81" s="8" t="str">
        <f>VLOOKUP(O81,' (참고) 예산별 범례'!$I$68:$J$76,2,0)</f>
        <v>위험설비 정비 및 개보수</v>
      </c>
      <c r="Q81" s="9"/>
      <c r="R81" s="8" t="s">
        <v>1143</v>
      </c>
      <c r="S81" s="9"/>
      <c r="T81" s="9" t="s">
        <v>1163</v>
      </c>
      <c r="U81" s="6">
        <v>6000000</v>
      </c>
      <c r="V81" s="6"/>
      <c r="W81" s="6">
        <v>6000000</v>
      </c>
      <c r="X81" s="37">
        <v>5400000</v>
      </c>
      <c r="Y81" s="100">
        <v>0.9</v>
      </c>
      <c r="Z81" s="1"/>
    </row>
    <row r="82" spans="2:26" ht="99.95" customHeight="1">
      <c r="B82" s="8">
        <v>10</v>
      </c>
      <c r="C82" s="8" t="s">
        <v>1209</v>
      </c>
      <c r="D82" s="8" t="s">
        <v>1217</v>
      </c>
      <c r="E82" s="8" t="s">
        <v>62</v>
      </c>
      <c r="F82" s="8" t="s">
        <v>63</v>
      </c>
      <c r="G82" s="8" t="s">
        <v>1181</v>
      </c>
      <c r="H82" s="8" t="s">
        <v>1139</v>
      </c>
      <c r="I82" s="8" t="s">
        <v>1182</v>
      </c>
      <c r="J82" s="13" t="s">
        <v>72</v>
      </c>
      <c r="K82" s="8" t="s">
        <v>1129</v>
      </c>
      <c r="L82" s="109" t="s">
        <v>1214</v>
      </c>
      <c r="M82" s="8" t="s">
        <v>1016</v>
      </c>
      <c r="N82" s="8" t="s">
        <v>1142</v>
      </c>
      <c r="O82" s="106">
        <v>2</v>
      </c>
      <c r="P82" s="8" t="str">
        <f>VLOOKUP(O82,' (참고) 예산별 범례'!$I$68:$J$76,2,0)</f>
        <v>안전사업비 및 안전관리비</v>
      </c>
      <c r="Q82" s="9"/>
      <c r="R82" s="8" t="s">
        <v>1143</v>
      </c>
      <c r="S82" s="9"/>
      <c r="T82" s="46" t="s">
        <v>1146</v>
      </c>
      <c r="U82" s="6">
        <v>15000000</v>
      </c>
      <c r="V82" s="6"/>
      <c r="W82" s="6">
        <v>15000000</v>
      </c>
      <c r="X82" s="37">
        <v>13200000</v>
      </c>
      <c r="Y82" s="100">
        <v>0.88</v>
      </c>
      <c r="Z82" s="1"/>
    </row>
    <row r="83" spans="2:26" ht="99.95" customHeight="1">
      <c r="B83" s="8">
        <v>11</v>
      </c>
      <c r="C83" s="8" t="s">
        <v>1209</v>
      </c>
      <c r="D83" s="8" t="s">
        <v>1217</v>
      </c>
      <c r="E83" s="8" t="s">
        <v>62</v>
      </c>
      <c r="F83" s="8" t="s">
        <v>63</v>
      </c>
      <c r="G83" s="8" t="s">
        <v>1181</v>
      </c>
      <c r="H83" s="8" t="s">
        <v>1139</v>
      </c>
      <c r="I83" s="8" t="s">
        <v>1182</v>
      </c>
      <c r="J83" s="13" t="s">
        <v>73</v>
      </c>
      <c r="K83" s="8" t="s">
        <v>1129</v>
      </c>
      <c r="L83" s="109" t="s">
        <v>1214</v>
      </c>
      <c r="M83" s="8" t="s">
        <v>1016</v>
      </c>
      <c r="N83" s="8" t="s">
        <v>1142</v>
      </c>
      <c r="O83" s="106">
        <v>2</v>
      </c>
      <c r="P83" s="8" t="str">
        <f>VLOOKUP(O83,' (참고) 예산별 범례'!$I$68:$J$76,2,0)</f>
        <v>안전사업비 및 안전관리비</v>
      </c>
      <c r="Q83" s="9"/>
      <c r="R83" s="8" t="s">
        <v>1143</v>
      </c>
      <c r="S83" s="9"/>
      <c r="T83" s="46" t="s">
        <v>1146</v>
      </c>
      <c r="U83" s="6">
        <v>2300000</v>
      </c>
      <c r="V83" s="6"/>
      <c r="W83" s="6">
        <v>2300000</v>
      </c>
      <c r="X83" s="37">
        <v>1496000</v>
      </c>
      <c r="Y83" s="100">
        <v>0.65043478260869569</v>
      </c>
      <c r="Z83" s="1"/>
    </row>
    <row r="84" spans="2:26" ht="99.95" customHeight="1">
      <c r="B84" s="8">
        <v>12</v>
      </c>
      <c r="C84" s="8" t="s">
        <v>1209</v>
      </c>
      <c r="D84" s="8" t="s">
        <v>1217</v>
      </c>
      <c r="E84" s="8" t="s">
        <v>62</v>
      </c>
      <c r="F84" s="8" t="s">
        <v>63</v>
      </c>
      <c r="G84" s="8" t="s">
        <v>1181</v>
      </c>
      <c r="H84" s="8" t="s">
        <v>1139</v>
      </c>
      <c r="I84" s="8" t="s">
        <v>1182</v>
      </c>
      <c r="J84" s="13" t="s">
        <v>74</v>
      </c>
      <c r="K84" s="8" t="s">
        <v>1129</v>
      </c>
      <c r="L84" s="109" t="s">
        <v>1214</v>
      </c>
      <c r="M84" s="8" t="s">
        <v>1016</v>
      </c>
      <c r="N84" s="8" t="s">
        <v>1142</v>
      </c>
      <c r="O84" s="106">
        <v>2</v>
      </c>
      <c r="P84" s="8" t="str">
        <f>VLOOKUP(O84,' (참고) 예산별 범례'!$I$68:$J$76,2,0)</f>
        <v>안전사업비 및 안전관리비</v>
      </c>
      <c r="Q84" s="9"/>
      <c r="R84" s="8" t="s">
        <v>1143</v>
      </c>
      <c r="S84" s="9"/>
      <c r="T84" s="46" t="s">
        <v>1146</v>
      </c>
      <c r="U84" s="6">
        <v>1600000</v>
      </c>
      <c r="V84" s="6"/>
      <c r="W84" s="6">
        <v>1600000</v>
      </c>
      <c r="X84" s="37">
        <v>829300</v>
      </c>
      <c r="Y84" s="100">
        <v>0.51831249999999995</v>
      </c>
      <c r="Z84" s="1"/>
    </row>
    <row r="85" spans="2:26" ht="99.95" customHeight="1">
      <c r="B85" s="8">
        <v>13</v>
      </c>
      <c r="C85" s="8" t="s">
        <v>1209</v>
      </c>
      <c r="D85" s="8" t="s">
        <v>1217</v>
      </c>
      <c r="E85" s="8" t="s">
        <v>62</v>
      </c>
      <c r="F85" s="8" t="s">
        <v>63</v>
      </c>
      <c r="G85" s="8" t="s">
        <v>1181</v>
      </c>
      <c r="H85" s="8" t="s">
        <v>1139</v>
      </c>
      <c r="I85" s="8" t="s">
        <v>1182</v>
      </c>
      <c r="J85" s="13" t="s">
        <v>75</v>
      </c>
      <c r="K85" s="8" t="s">
        <v>1129</v>
      </c>
      <c r="L85" s="109" t="s">
        <v>1218</v>
      </c>
      <c r="M85" s="8" t="s">
        <v>1029</v>
      </c>
      <c r="N85" s="8" t="s">
        <v>1142</v>
      </c>
      <c r="O85" s="106">
        <v>2</v>
      </c>
      <c r="P85" s="8" t="str">
        <f>VLOOKUP(O85,' (참고) 예산별 범례'!$I$68:$J$76,2,0)</f>
        <v>안전사업비 및 안전관리비</v>
      </c>
      <c r="Q85" s="9"/>
      <c r="R85" s="8" t="s">
        <v>1143</v>
      </c>
      <c r="S85" s="9"/>
      <c r="T85" s="46" t="s">
        <v>1146</v>
      </c>
      <c r="U85" s="6">
        <v>13000000</v>
      </c>
      <c r="V85" s="6"/>
      <c r="W85" s="6">
        <v>13000000</v>
      </c>
      <c r="X85" s="37">
        <v>11526020</v>
      </c>
      <c r="Y85" s="100">
        <v>0.88661692307692308</v>
      </c>
      <c r="Z85" s="1"/>
    </row>
    <row r="86" spans="2:26" ht="99.95" customHeight="1">
      <c r="B86" s="8">
        <v>14</v>
      </c>
      <c r="C86" s="8" t="s">
        <v>1209</v>
      </c>
      <c r="D86" s="8" t="s">
        <v>1217</v>
      </c>
      <c r="E86" s="8" t="s">
        <v>62</v>
      </c>
      <c r="F86" s="8" t="s">
        <v>63</v>
      </c>
      <c r="G86" s="8" t="s">
        <v>1181</v>
      </c>
      <c r="H86" s="8" t="s">
        <v>1139</v>
      </c>
      <c r="I86" s="8" t="s">
        <v>1182</v>
      </c>
      <c r="J86" s="13" t="s">
        <v>76</v>
      </c>
      <c r="K86" s="8" t="s">
        <v>1129</v>
      </c>
      <c r="L86" s="109" t="s">
        <v>1218</v>
      </c>
      <c r="M86" s="8" t="s">
        <v>1029</v>
      </c>
      <c r="N86" s="8" t="s">
        <v>1142</v>
      </c>
      <c r="O86" s="106">
        <v>2</v>
      </c>
      <c r="P86" s="8" t="str">
        <f>VLOOKUP(O86,' (참고) 예산별 범례'!$I$68:$J$76,2,0)</f>
        <v>안전사업비 및 안전관리비</v>
      </c>
      <c r="Q86" s="9"/>
      <c r="R86" s="8" t="s">
        <v>1143</v>
      </c>
      <c r="S86" s="9"/>
      <c r="T86" s="46" t="s">
        <v>1146</v>
      </c>
      <c r="U86" s="6">
        <v>1000000</v>
      </c>
      <c r="V86" s="6"/>
      <c r="W86" s="6">
        <v>1000000</v>
      </c>
      <c r="X86" s="37" t="s">
        <v>1188</v>
      </c>
      <c r="Y86" s="100">
        <v>0</v>
      </c>
      <c r="Z86" s="1"/>
    </row>
    <row r="87" spans="2:26" ht="99.95" customHeight="1">
      <c r="B87" s="8">
        <v>15</v>
      </c>
      <c r="C87" s="8" t="s">
        <v>1209</v>
      </c>
      <c r="D87" s="8" t="s">
        <v>1217</v>
      </c>
      <c r="E87" s="8" t="s">
        <v>62</v>
      </c>
      <c r="F87" s="8" t="s">
        <v>63</v>
      </c>
      <c r="G87" s="8" t="s">
        <v>1181</v>
      </c>
      <c r="H87" s="8" t="s">
        <v>1139</v>
      </c>
      <c r="I87" s="8" t="s">
        <v>1182</v>
      </c>
      <c r="J87" s="13" t="s">
        <v>77</v>
      </c>
      <c r="K87" s="8" t="s">
        <v>1129</v>
      </c>
      <c r="L87" s="109" t="s">
        <v>1221</v>
      </c>
      <c r="M87" s="8" t="s">
        <v>1014</v>
      </c>
      <c r="N87" s="8" t="s">
        <v>1142</v>
      </c>
      <c r="O87" s="106">
        <v>2</v>
      </c>
      <c r="P87" s="8" t="str">
        <f>VLOOKUP(O87,' (참고) 예산별 범례'!$I$68:$J$76,2,0)</f>
        <v>안전사업비 및 안전관리비</v>
      </c>
      <c r="Q87" s="9"/>
      <c r="R87" s="8" t="s">
        <v>1143</v>
      </c>
      <c r="S87" s="9"/>
      <c r="T87" s="46" t="s">
        <v>1146</v>
      </c>
      <c r="U87" s="6">
        <v>24000000</v>
      </c>
      <c r="V87" s="6"/>
      <c r="W87" s="6">
        <v>24000000</v>
      </c>
      <c r="X87" s="37">
        <v>21800000</v>
      </c>
      <c r="Y87" s="100">
        <v>0.90833333333333333</v>
      </c>
      <c r="Z87" s="1"/>
    </row>
    <row r="88" spans="2:26" ht="99.95" customHeight="1">
      <c r="B88" s="8">
        <v>16</v>
      </c>
      <c r="C88" s="8" t="s">
        <v>1209</v>
      </c>
      <c r="D88" s="8" t="s">
        <v>1217</v>
      </c>
      <c r="E88" s="8" t="s">
        <v>62</v>
      </c>
      <c r="F88" s="8" t="s">
        <v>63</v>
      </c>
      <c r="G88" s="8" t="s">
        <v>1181</v>
      </c>
      <c r="H88" s="8" t="s">
        <v>1139</v>
      </c>
      <c r="I88" s="8" t="s">
        <v>1182</v>
      </c>
      <c r="J88" s="13" t="s">
        <v>78</v>
      </c>
      <c r="K88" s="8" t="s">
        <v>1129</v>
      </c>
      <c r="L88" s="109" t="s">
        <v>1214</v>
      </c>
      <c r="M88" s="8" t="s">
        <v>1016</v>
      </c>
      <c r="N88" s="8" t="s">
        <v>1142</v>
      </c>
      <c r="O88" s="106">
        <v>9</v>
      </c>
      <c r="P88" s="8" t="str">
        <f>VLOOKUP(O88,' (참고) 예산별 범례'!$I$68:$J$76,2,0)</f>
        <v>기타</v>
      </c>
      <c r="Q88" s="9"/>
      <c r="R88" s="8" t="s">
        <v>1143</v>
      </c>
      <c r="S88" s="9"/>
      <c r="T88" s="46" t="s">
        <v>1146</v>
      </c>
      <c r="U88" s="6">
        <v>600000</v>
      </c>
      <c r="V88" s="6"/>
      <c r="W88" s="6">
        <v>600000</v>
      </c>
      <c r="X88" s="37">
        <v>0</v>
      </c>
      <c r="Y88" s="100">
        <v>0</v>
      </c>
      <c r="Z88" s="1"/>
    </row>
    <row r="89" spans="2:26" ht="99.95" customHeight="1">
      <c r="B89" s="8">
        <v>17</v>
      </c>
      <c r="C89" s="8" t="s">
        <v>1209</v>
      </c>
      <c r="D89" s="8" t="s">
        <v>1217</v>
      </c>
      <c r="E89" s="8" t="s">
        <v>62</v>
      </c>
      <c r="F89" s="8" t="s">
        <v>63</v>
      </c>
      <c r="G89" s="8" t="s">
        <v>1181</v>
      </c>
      <c r="H89" s="8" t="s">
        <v>1139</v>
      </c>
      <c r="I89" s="8" t="s">
        <v>1182</v>
      </c>
      <c r="J89" s="13" t="s">
        <v>79</v>
      </c>
      <c r="K89" s="8" t="s">
        <v>1127</v>
      </c>
      <c r="L89" s="109" t="s">
        <v>1193</v>
      </c>
      <c r="M89" s="8" t="s">
        <v>1047</v>
      </c>
      <c r="N89" s="8" t="s">
        <v>1142</v>
      </c>
      <c r="O89" s="106">
        <v>1</v>
      </c>
      <c r="P89" s="8" t="str">
        <f>VLOOKUP(O89,' (참고) 예산별 범례'!$I$68:$J$76,2,0)</f>
        <v>위험설비 정비 및 개보수</v>
      </c>
      <c r="Q89" s="9"/>
      <c r="R89" s="8" t="s">
        <v>1143</v>
      </c>
      <c r="S89" s="9"/>
      <c r="T89" s="8" t="s">
        <v>1148</v>
      </c>
      <c r="U89" s="6">
        <v>5000000</v>
      </c>
      <c r="V89" s="6"/>
      <c r="W89" s="6">
        <v>5000000</v>
      </c>
      <c r="X89" s="37">
        <v>0</v>
      </c>
      <c r="Y89" s="100">
        <v>0</v>
      </c>
      <c r="Z89" s="1"/>
    </row>
    <row r="90" spans="2:26" ht="99.95" customHeight="1">
      <c r="B90" s="8">
        <v>18</v>
      </c>
      <c r="C90" s="8" t="s">
        <v>1209</v>
      </c>
      <c r="D90" s="8" t="s">
        <v>1217</v>
      </c>
      <c r="E90" s="8" t="s">
        <v>62</v>
      </c>
      <c r="F90" s="8" t="s">
        <v>63</v>
      </c>
      <c r="G90" s="8" t="s">
        <v>1181</v>
      </c>
      <c r="H90" s="8" t="s">
        <v>1139</v>
      </c>
      <c r="I90" s="8" t="s">
        <v>1182</v>
      </c>
      <c r="J90" s="13" t="s">
        <v>80</v>
      </c>
      <c r="K90" s="8" t="s">
        <v>1129</v>
      </c>
      <c r="L90" s="109" t="s">
        <v>1222</v>
      </c>
      <c r="M90" s="8" t="s">
        <v>1028</v>
      </c>
      <c r="N90" s="8" t="s">
        <v>1142</v>
      </c>
      <c r="O90" s="106">
        <v>1</v>
      </c>
      <c r="P90" s="8" t="str">
        <f>VLOOKUP(O90,' (참고) 예산별 범례'!$I$68:$J$76,2,0)</f>
        <v>위험설비 정비 및 개보수</v>
      </c>
      <c r="Q90" s="9"/>
      <c r="R90" s="8" t="s">
        <v>1143</v>
      </c>
      <c r="S90" s="9"/>
      <c r="T90" s="8" t="s">
        <v>1163</v>
      </c>
      <c r="U90" s="6">
        <v>12400000</v>
      </c>
      <c r="V90" s="6"/>
      <c r="W90" s="6">
        <v>12400000</v>
      </c>
      <c r="X90" s="37">
        <v>7914800</v>
      </c>
      <c r="Y90" s="100">
        <v>0.63829032258064511</v>
      </c>
      <c r="Z90" s="1"/>
    </row>
    <row r="91" spans="2:26" ht="99.95" customHeight="1">
      <c r="B91" s="8">
        <v>19</v>
      </c>
      <c r="C91" s="8" t="s">
        <v>1209</v>
      </c>
      <c r="D91" s="8" t="s">
        <v>1217</v>
      </c>
      <c r="E91" s="8" t="s">
        <v>62</v>
      </c>
      <c r="F91" s="8" t="s">
        <v>63</v>
      </c>
      <c r="G91" s="8" t="s">
        <v>1181</v>
      </c>
      <c r="H91" s="8" t="s">
        <v>1139</v>
      </c>
      <c r="I91" s="8" t="s">
        <v>1182</v>
      </c>
      <c r="J91" s="13" t="s">
        <v>81</v>
      </c>
      <c r="K91" s="91" t="s">
        <v>1127</v>
      </c>
      <c r="L91" s="109" t="s">
        <v>1193</v>
      </c>
      <c r="M91" s="8" t="s">
        <v>1047</v>
      </c>
      <c r="N91" s="8" t="s">
        <v>1142</v>
      </c>
      <c r="O91" s="106">
        <v>1</v>
      </c>
      <c r="P91" s="8" t="str">
        <f>VLOOKUP(O91,' (참고) 예산별 범례'!$I$68:$J$76,2,0)</f>
        <v>위험설비 정비 및 개보수</v>
      </c>
      <c r="Q91" s="9"/>
      <c r="R91" s="8" t="s">
        <v>1143</v>
      </c>
      <c r="S91" s="9"/>
      <c r="T91" s="8" t="s">
        <v>1163</v>
      </c>
      <c r="U91" s="6">
        <v>504000</v>
      </c>
      <c r="V91" s="6"/>
      <c r="W91" s="6">
        <v>504000</v>
      </c>
      <c r="X91" s="37">
        <v>351450</v>
      </c>
      <c r="Y91" s="100">
        <v>0.69732142857142854</v>
      </c>
      <c r="Z91" s="1"/>
    </row>
    <row r="92" spans="2:26" ht="99.95" customHeight="1">
      <c r="B92" s="8">
        <v>20</v>
      </c>
      <c r="C92" s="8" t="s">
        <v>1209</v>
      </c>
      <c r="D92" s="8" t="s">
        <v>1217</v>
      </c>
      <c r="E92" s="8" t="s">
        <v>62</v>
      </c>
      <c r="F92" s="8" t="s">
        <v>63</v>
      </c>
      <c r="G92" s="8" t="s">
        <v>1181</v>
      </c>
      <c r="H92" s="8" t="s">
        <v>1139</v>
      </c>
      <c r="I92" s="8" t="s">
        <v>1182</v>
      </c>
      <c r="J92" s="13" t="s">
        <v>82</v>
      </c>
      <c r="K92" s="91" t="s">
        <v>1127</v>
      </c>
      <c r="L92" s="109" t="s">
        <v>1193</v>
      </c>
      <c r="M92" s="8" t="s">
        <v>1047</v>
      </c>
      <c r="N92" s="8" t="s">
        <v>1142</v>
      </c>
      <c r="O92" s="106">
        <v>1</v>
      </c>
      <c r="P92" s="8" t="str">
        <f>VLOOKUP(O92,' (참고) 예산별 범례'!$I$68:$J$76,2,0)</f>
        <v>위험설비 정비 및 개보수</v>
      </c>
      <c r="Q92" s="9"/>
      <c r="R92" s="8" t="s">
        <v>1143</v>
      </c>
      <c r="S92" s="9"/>
      <c r="T92" s="8" t="s">
        <v>1163</v>
      </c>
      <c r="U92" s="6">
        <v>8219000</v>
      </c>
      <c r="V92" s="6"/>
      <c r="W92" s="6">
        <v>8219000</v>
      </c>
      <c r="X92" s="37">
        <v>6047100</v>
      </c>
      <c r="Y92" s="100">
        <v>0.73574644117289212</v>
      </c>
      <c r="Z92" s="1"/>
    </row>
    <row r="93" spans="2:26" ht="99.95" customHeight="1">
      <c r="B93" s="8">
        <v>21</v>
      </c>
      <c r="C93" s="8" t="s">
        <v>1209</v>
      </c>
      <c r="D93" s="8" t="s">
        <v>1217</v>
      </c>
      <c r="E93" s="8" t="s">
        <v>62</v>
      </c>
      <c r="F93" s="8" t="s">
        <v>63</v>
      </c>
      <c r="G93" s="8" t="s">
        <v>1181</v>
      </c>
      <c r="H93" s="8" t="s">
        <v>1139</v>
      </c>
      <c r="I93" s="8" t="s">
        <v>1182</v>
      </c>
      <c r="J93" s="13" t="s">
        <v>83</v>
      </c>
      <c r="K93" s="8" t="s">
        <v>1129</v>
      </c>
      <c r="L93" s="109" t="s">
        <v>1214</v>
      </c>
      <c r="M93" s="8" t="s">
        <v>1016</v>
      </c>
      <c r="N93" s="8" t="s">
        <v>1142</v>
      </c>
      <c r="O93" s="106">
        <v>2</v>
      </c>
      <c r="P93" s="8" t="str">
        <f>VLOOKUP(O93,' (참고) 예산별 범례'!$I$68:$J$76,2,0)</f>
        <v>안전사업비 및 안전관리비</v>
      </c>
      <c r="Q93" s="9"/>
      <c r="R93" s="8" t="s">
        <v>1143</v>
      </c>
      <c r="S93" s="9"/>
      <c r="T93" s="8" t="s">
        <v>1146</v>
      </c>
      <c r="U93" s="6">
        <v>600000</v>
      </c>
      <c r="V93" s="6"/>
      <c r="W93" s="6">
        <v>600000</v>
      </c>
      <c r="X93" s="37">
        <v>0</v>
      </c>
      <c r="Y93" s="100">
        <v>0</v>
      </c>
      <c r="Z93" s="1"/>
    </row>
    <row r="94" spans="2:26" ht="99.95" customHeight="1">
      <c r="B94" s="8">
        <v>22</v>
      </c>
      <c r="C94" s="8" t="s">
        <v>1209</v>
      </c>
      <c r="D94" s="8" t="s">
        <v>1217</v>
      </c>
      <c r="E94" s="8" t="s">
        <v>62</v>
      </c>
      <c r="F94" s="8" t="s">
        <v>63</v>
      </c>
      <c r="G94" s="8" t="s">
        <v>1181</v>
      </c>
      <c r="H94" s="8" t="s">
        <v>1139</v>
      </c>
      <c r="I94" s="8" t="s">
        <v>1182</v>
      </c>
      <c r="J94" s="13" t="s">
        <v>84</v>
      </c>
      <c r="K94" s="8" t="s">
        <v>1129</v>
      </c>
      <c r="L94" s="108" t="s">
        <v>1214</v>
      </c>
      <c r="M94" s="8" t="s">
        <v>1016</v>
      </c>
      <c r="N94" s="8" t="s">
        <v>1142</v>
      </c>
      <c r="O94" s="106">
        <v>2</v>
      </c>
      <c r="P94" s="8" t="str">
        <f>VLOOKUP(O94,' (참고) 예산별 범례'!$I$68:$J$76,2,0)</f>
        <v>안전사업비 및 안전관리비</v>
      </c>
      <c r="Q94" s="9"/>
      <c r="R94" s="8" t="s">
        <v>1143</v>
      </c>
      <c r="S94" s="9"/>
      <c r="T94" s="8" t="s">
        <v>1146</v>
      </c>
      <c r="U94" s="6">
        <v>5000000</v>
      </c>
      <c r="V94" s="6"/>
      <c r="W94" s="6">
        <v>5000000</v>
      </c>
      <c r="X94" s="37"/>
      <c r="Y94" s="100">
        <v>0</v>
      </c>
      <c r="Z94" s="1"/>
    </row>
    <row r="95" spans="2:26" ht="99.95" customHeight="1">
      <c r="B95" s="8">
        <v>23</v>
      </c>
      <c r="C95" s="8" t="s">
        <v>1209</v>
      </c>
      <c r="D95" s="8" t="s">
        <v>1217</v>
      </c>
      <c r="E95" s="8" t="s">
        <v>62</v>
      </c>
      <c r="F95" s="8" t="s">
        <v>63</v>
      </c>
      <c r="G95" s="8" t="s">
        <v>1181</v>
      </c>
      <c r="H95" s="8" t="s">
        <v>1139</v>
      </c>
      <c r="I95" s="8" t="s">
        <v>1182</v>
      </c>
      <c r="J95" s="13" t="s">
        <v>85</v>
      </c>
      <c r="K95" s="8" t="s">
        <v>1129</v>
      </c>
      <c r="L95" s="109">
        <v>12</v>
      </c>
      <c r="M95" s="8" t="s">
        <v>1016</v>
      </c>
      <c r="N95" s="8" t="s">
        <v>1142</v>
      </c>
      <c r="O95" s="106">
        <v>2</v>
      </c>
      <c r="P95" s="8" t="str">
        <f>VLOOKUP(O95,' (참고) 예산별 범례'!$I$68:$J$76,2,0)</f>
        <v>안전사업비 및 안전관리비</v>
      </c>
      <c r="Q95" s="9"/>
      <c r="R95" s="8" t="s">
        <v>1143</v>
      </c>
      <c r="S95" s="9"/>
      <c r="T95" s="8" t="s">
        <v>1146</v>
      </c>
      <c r="U95" s="6">
        <v>31000000</v>
      </c>
      <c r="V95" s="6"/>
      <c r="W95" s="6">
        <v>31000000</v>
      </c>
      <c r="X95" s="37">
        <v>18500000</v>
      </c>
      <c r="Y95" s="100">
        <v>0.59677419354838712</v>
      </c>
      <c r="Z95" s="1"/>
    </row>
    <row r="96" spans="2:26" ht="99.95" customHeight="1">
      <c r="B96" s="8">
        <v>24</v>
      </c>
      <c r="C96" s="8" t="s">
        <v>1209</v>
      </c>
      <c r="D96" s="8" t="s">
        <v>1217</v>
      </c>
      <c r="E96" s="8" t="s">
        <v>62</v>
      </c>
      <c r="F96" s="8" t="s">
        <v>63</v>
      </c>
      <c r="G96" s="8" t="s">
        <v>1151</v>
      </c>
      <c r="H96" s="8" t="s">
        <v>1139</v>
      </c>
      <c r="I96" s="8" t="s">
        <v>1152</v>
      </c>
      <c r="J96" s="13" t="s">
        <v>86</v>
      </c>
      <c r="K96" s="8" t="s">
        <v>1127</v>
      </c>
      <c r="L96" s="108">
        <v>36</v>
      </c>
      <c r="M96" s="8" t="s">
        <v>1040</v>
      </c>
      <c r="N96" s="8" t="s">
        <v>1142</v>
      </c>
      <c r="O96" s="148">
        <v>5</v>
      </c>
      <c r="P96" s="8" t="str">
        <f>VLOOKUP(O96,' (참고) 예산별 범례'!$I$68:$J$76,2,0)</f>
        <v>안전관련 교육훈련홍보</v>
      </c>
      <c r="Q96" s="9"/>
      <c r="R96" s="8" t="s">
        <v>1143</v>
      </c>
      <c r="S96" s="9"/>
      <c r="T96" s="8" t="s">
        <v>1146</v>
      </c>
      <c r="U96" s="6">
        <v>750000</v>
      </c>
      <c r="V96" s="6"/>
      <c r="W96" s="6">
        <v>750000</v>
      </c>
      <c r="X96" s="37">
        <v>150000</v>
      </c>
      <c r="Y96" s="100">
        <v>0.2</v>
      </c>
      <c r="Z96" s="1"/>
    </row>
    <row r="97" spans="2:26" ht="99.95" customHeight="1">
      <c r="B97" s="8">
        <v>25</v>
      </c>
      <c r="C97" s="8" t="s">
        <v>1209</v>
      </c>
      <c r="D97" s="8" t="s">
        <v>1217</v>
      </c>
      <c r="E97" s="8" t="s">
        <v>62</v>
      </c>
      <c r="F97" s="8" t="s">
        <v>63</v>
      </c>
      <c r="G97" s="8" t="s">
        <v>1151</v>
      </c>
      <c r="H97" s="8" t="s">
        <v>1139</v>
      </c>
      <c r="I97" s="8" t="s">
        <v>1152</v>
      </c>
      <c r="J97" s="13" t="s">
        <v>87</v>
      </c>
      <c r="K97" s="8" t="s">
        <v>1127</v>
      </c>
      <c r="L97" s="108">
        <v>36</v>
      </c>
      <c r="M97" s="8" t="s">
        <v>1040</v>
      </c>
      <c r="N97" s="8" t="s">
        <v>1142</v>
      </c>
      <c r="O97" s="148">
        <v>5</v>
      </c>
      <c r="P97" s="8" t="str">
        <f>VLOOKUP(O97,' (참고) 예산별 범례'!$I$68:$J$76,2,0)</f>
        <v>안전관련 교육훈련홍보</v>
      </c>
      <c r="Q97" s="9"/>
      <c r="R97" s="8" t="s">
        <v>1143</v>
      </c>
      <c r="S97" s="9"/>
      <c r="T97" s="8" t="s">
        <v>1146</v>
      </c>
      <c r="U97" s="6">
        <v>850000</v>
      </c>
      <c r="V97" s="6"/>
      <c r="W97" s="6">
        <v>850000</v>
      </c>
      <c r="X97" s="37">
        <v>784000</v>
      </c>
      <c r="Y97" s="100">
        <v>0.9223529411764706</v>
      </c>
      <c r="Z97" s="1"/>
    </row>
    <row r="98" spans="2:26" ht="99.95" customHeight="1">
      <c r="B98" s="8">
        <v>26</v>
      </c>
      <c r="C98" s="8" t="s">
        <v>1209</v>
      </c>
      <c r="D98" s="8" t="s">
        <v>1217</v>
      </c>
      <c r="E98" s="8" t="s">
        <v>62</v>
      </c>
      <c r="F98" s="8" t="s">
        <v>63</v>
      </c>
      <c r="G98" s="8" t="s">
        <v>1151</v>
      </c>
      <c r="H98" s="8" t="s">
        <v>1139</v>
      </c>
      <c r="I98" s="8" t="s">
        <v>1152</v>
      </c>
      <c r="J98" s="13" t="s">
        <v>88</v>
      </c>
      <c r="K98" s="8" t="s">
        <v>1127</v>
      </c>
      <c r="L98" s="108">
        <v>36</v>
      </c>
      <c r="M98" s="8" t="s">
        <v>1040</v>
      </c>
      <c r="N98" s="8" t="s">
        <v>1142</v>
      </c>
      <c r="O98" s="148">
        <v>5</v>
      </c>
      <c r="P98" s="8" t="str">
        <f>VLOOKUP(O98,' (참고) 예산별 범례'!$I$68:$J$76,2,0)</f>
        <v>안전관련 교육훈련홍보</v>
      </c>
      <c r="Q98" s="9"/>
      <c r="R98" s="8" t="s">
        <v>1143</v>
      </c>
      <c r="S98" s="9"/>
      <c r="T98" s="8" t="s">
        <v>1146</v>
      </c>
      <c r="U98" s="6">
        <v>990000</v>
      </c>
      <c r="V98" s="6"/>
      <c r="W98" s="6">
        <v>990000</v>
      </c>
      <c r="X98" s="37">
        <v>1048000</v>
      </c>
      <c r="Y98" s="100">
        <v>1.0585858585858585</v>
      </c>
      <c r="Z98" s="1"/>
    </row>
    <row r="99" spans="2:26" ht="99.95" customHeight="1">
      <c r="B99" s="8">
        <v>27</v>
      </c>
      <c r="C99" s="8" t="s">
        <v>1209</v>
      </c>
      <c r="D99" s="8" t="s">
        <v>1217</v>
      </c>
      <c r="E99" s="8" t="s">
        <v>62</v>
      </c>
      <c r="F99" s="8" t="s">
        <v>63</v>
      </c>
      <c r="G99" s="8" t="s">
        <v>1154</v>
      </c>
      <c r="H99" s="8" t="s">
        <v>1139</v>
      </c>
      <c r="I99" s="8" t="s">
        <v>1155</v>
      </c>
      <c r="J99" s="13" t="s">
        <v>89</v>
      </c>
      <c r="K99" s="8" t="s">
        <v>1129</v>
      </c>
      <c r="L99" s="109">
        <v>12</v>
      </c>
      <c r="M99" s="8" t="s">
        <v>1016</v>
      </c>
      <c r="N99" s="8" t="s">
        <v>1142</v>
      </c>
      <c r="O99" s="106">
        <v>3</v>
      </c>
      <c r="P99" s="8" t="str">
        <f>VLOOKUP(O99,' (참고) 예산별 범례'!$I$68:$J$76,2,0)</f>
        <v>안전경영 및 안전시스템등 지원예산</v>
      </c>
      <c r="Q99" s="9"/>
      <c r="R99" s="8" t="s">
        <v>1143</v>
      </c>
      <c r="S99" s="9"/>
      <c r="T99" s="8" t="s">
        <v>1148</v>
      </c>
      <c r="U99" s="6">
        <v>11400000</v>
      </c>
      <c r="V99" s="6"/>
      <c r="W99" s="6">
        <v>11400000</v>
      </c>
      <c r="X99" s="37">
        <v>8370000</v>
      </c>
      <c r="Y99" s="100">
        <v>0.73421052631578942</v>
      </c>
      <c r="Z99" s="1"/>
    </row>
    <row r="100" spans="2:26" ht="99.95" customHeight="1">
      <c r="B100" s="8">
        <v>28</v>
      </c>
      <c r="C100" s="8" t="s">
        <v>1209</v>
      </c>
      <c r="D100" s="8" t="s">
        <v>1217</v>
      </c>
      <c r="E100" s="8" t="s">
        <v>62</v>
      </c>
      <c r="F100" s="8" t="s">
        <v>63</v>
      </c>
      <c r="G100" s="8" t="s">
        <v>1157</v>
      </c>
      <c r="H100" s="8" t="s">
        <v>1139</v>
      </c>
      <c r="I100" s="8" t="s">
        <v>1158</v>
      </c>
      <c r="J100" s="13" t="s">
        <v>90</v>
      </c>
      <c r="K100" s="8" t="s">
        <v>1127</v>
      </c>
      <c r="L100" s="108">
        <v>38</v>
      </c>
      <c r="M100" s="8" t="s">
        <v>1042</v>
      </c>
      <c r="N100" s="8" t="s">
        <v>1142</v>
      </c>
      <c r="O100" s="148">
        <v>9</v>
      </c>
      <c r="P100" s="8" t="str">
        <f>VLOOKUP(O100,' (참고) 예산별 범례'!$I$68:$J$76,2,0)</f>
        <v>기타</v>
      </c>
      <c r="Q100" s="8" t="s">
        <v>1143</v>
      </c>
      <c r="R100" s="9"/>
      <c r="S100" s="9"/>
      <c r="T100" s="8" t="s">
        <v>1144</v>
      </c>
      <c r="U100" s="6">
        <v>40000</v>
      </c>
      <c r="V100" s="6"/>
      <c r="W100" s="6">
        <v>40000</v>
      </c>
      <c r="X100" s="37">
        <v>40000</v>
      </c>
      <c r="Y100" s="100">
        <v>1</v>
      </c>
      <c r="Z100" s="1"/>
    </row>
    <row r="101" spans="2:26" ht="99.95" customHeight="1">
      <c r="B101" s="8">
        <v>29</v>
      </c>
      <c r="C101" s="8" t="s">
        <v>1209</v>
      </c>
      <c r="D101" s="8" t="s">
        <v>1217</v>
      </c>
      <c r="E101" s="8" t="s">
        <v>62</v>
      </c>
      <c r="F101" s="8" t="s">
        <v>63</v>
      </c>
      <c r="G101" s="8" t="s">
        <v>1223</v>
      </c>
      <c r="H101" s="8" t="s">
        <v>1224</v>
      </c>
      <c r="I101" s="8" t="s">
        <v>1225</v>
      </c>
      <c r="J101" s="13" t="s">
        <v>86</v>
      </c>
      <c r="K101" s="8" t="s">
        <v>1129</v>
      </c>
      <c r="L101" s="109" t="s">
        <v>1214</v>
      </c>
      <c r="M101" s="8" t="s">
        <v>1016</v>
      </c>
      <c r="N101" s="8" t="s">
        <v>1142</v>
      </c>
      <c r="O101" s="106">
        <v>1</v>
      </c>
      <c r="P101" s="8" t="str">
        <f>VLOOKUP(O101,' (참고) 예산별 범례'!$I$68:$J$76,2,0)</f>
        <v>위험설비 정비 및 개보수</v>
      </c>
      <c r="Q101" s="9"/>
      <c r="R101" s="8" t="s">
        <v>1143</v>
      </c>
      <c r="S101" s="9"/>
      <c r="T101" s="9" t="s">
        <v>1163</v>
      </c>
      <c r="U101" s="6">
        <v>17150000</v>
      </c>
      <c r="V101" s="6"/>
      <c r="W101" s="6">
        <v>17150000</v>
      </c>
      <c r="X101" s="37">
        <v>15952270</v>
      </c>
      <c r="Y101" s="100">
        <v>0.93016151603498542</v>
      </c>
      <c r="Z101" s="1"/>
    </row>
    <row r="102" spans="2:26" ht="99.95" customHeight="1">
      <c r="B102" s="8">
        <v>30</v>
      </c>
      <c r="C102" s="8" t="s">
        <v>1209</v>
      </c>
      <c r="D102" s="8" t="s">
        <v>1217</v>
      </c>
      <c r="E102" s="8" t="s">
        <v>62</v>
      </c>
      <c r="F102" s="8" t="s">
        <v>63</v>
      </c>
      <c r="G102" s="8" t="s">
        <v>1223</v>
      </c>
      <c r="H102" s="8" t="s">
        <v>1224</v>
      </c>
      <c r="I102" s="8" t="s">
        <v>1225</v>
      </c>
      <c r="J102" s="13" t="s">
        <v>87</v>
      </c>
      <c r="K102" s="8" t="s">
        <v>1129</v>
      </c>
      <c r="L102" s="109" t="s">
        <v>1214</v>
      </c>
      <c r="M102" s="8" t="s">
        <v>1016</v>
      </c>
      <c r="N102" s="8" t="s">
        <v>1142</v>
      </c>
      <c r="O102" s="106">
        <v>1</v>
      </c>
      <c r="P102" s="8" t="str">
        <f>VLOOKUP(O102,' (참고) 예산별 범례'!$I$68:$J$76,2,0)</f>
        <v>위험설비 정비 및 개보수</v>
      </c>
      <c r="Q102" s="9"/>
      <c r="R102" s="8" t="s">
        <v>1143</v>
      </c>
      <c r="S102" s="9"/>
      <c r="T102" s="9" t="s">
        <v>1163</v>
      </c>
      <c r="U102" s="6">
        <v>39800000</v>
      </c>
      <c r="V102" s="6"/>
      <c r="W102" s="6">
        <v>39800000</v>
      </c>
      <c r="X102" s="37">
        <v>34236010</v>
      </c>
      <c r="Y102" s="100">
        <v>0.86020125628140709</v>
      </c>
      <c r="Z102" s="1"/>
    </row>
    <row r="103" spans="2:26" ht="99.95" customHeight="1">
      <c r="B103" s="8">
        <v>31</v>
      </c>
      <c r="C103" s="8" t="s">
        <v>1209</v>
      </c>
      <c r="D103" s="8" t="s">
        <v>1217</v>
      </c>
      <c r="E103" s="8" t="s">
        <v>62</v>
      </c>
      <c r="F103" s="8" t="s">
        <v>63</v>
      </c>
      <c r="G103" s="8" t="s">
        <v>1223</v>
      </c>
      <c r="H103" s="8" t="s">
        <v>1224</v>
      </c>
      <c r="I103" s="8" t="s">
        <v>1225</v>
      </c>
      <c r="J103" s="13" t="s">
        <v>91</v>
      </c>
      <c r="K103" s="8" t="s">
        <v>1129</v>
      </c>
      <c r="L103" s="109" t="s">
        <v>1214</v>
      </c>
      <c r="M103" s="8" t="s">
        <v>1016</v>
      </c>
      <c r="N103" s="8" t="s">
        <v>1142</v>
      </c>
      <c r="O103" s="106">
        <v>1</v>
      </c>
      <c r="P103" s="8" t="str">
        <f>VLOOKUP(O103,' (참고) 예산별 범례'!$I$68:$J$76,2,0)</f>
        <v>위험설비 정비 및 개보수</v>
      </c>
      <c r="Q103" s="9"/>
      <c r="R103" s="8" t="s">
        <v>1143</v>
      </c>
      <c r="S103" s="9"/>
      <c r="T103" s="9" t="s">
        <v>1163</v>
      </c>
      <c r="U103" s="6">
        <v>5500000</v>
      </c>
      <c r="V103" s="6"/>
      <c r="W103" s="6">
        <v>5500000</v>
      </c>
      <c r="X103" s="37">
        <v>3740000</v>
      </c>
      <c r="Y103" s="100">
        <v>0.68</v>
      </c>
      <c r="Z103" s="1"/>
    </row>
    <row r="104" spans="2:26" ht="99.95" customHeight="1">
      <c r="B104" s="8">
        <v>32</v>
      </c>
      <c r="C104" s="8" t="s">
        <v>1209</v>
      </c>
      <c r="D104" s="8" t="s">
        <v>1217</v>
      </c>
      <c r="E104" s="8" t="s">
        <v>62</v>
      </c>
      <c r="F104" s="8" t="s">
        <v>63</v>
      </c>
      <c r="G104" s="8" t="s">
        <v>1223</v>
      </c>
      <c r="H104" s="8" t="s">
        <v>1224</v>
      </c>
      <c r="I104" s="8" t="s">
        <v>1225</v>
      </c>
      <c r="J104" s="13" t="s">
        <v>92</v>
      </c>
      <c r="K104" s="8" t="s">
        <v>1129</v>
      </c>
      <c r="L104" s="109" t="s">
        <v>1214</v>
      </c>
      <c r="M104" s="8" t="s">
        <v>1016</v>
      </c>
      <c r="N104" s="8" t="s">
        <v>1142</v>
      </c>
      <c r="O104" s="106">
        <v>1</v>
      </c>
      <c r="P104" s="8" t="str">
        <f>VLOOKUP(O104,' (참고) 예산별 범례'!$I$68:$J$76,2,0)</f>
        <v>위험설비 정비 및 개보수</v>
      </c>
      <c r="Q104" s="9"/>
      <c r="R104" s="8" t="s">
        <v>1143</v>
      </c>
      <c r="S104" s="9"/>
      <c r="T104" s="9" t="s">
        <v>1163</v>
      </c>
      <c r="U104" s="6">
        <v>800000</v>
      </c>
      <c r="V104" s="6"/>
      <c r="W104" s="6">
        <v>800000</v>
      </c>
      <c r="X104" s="37">
        <v>754200</v>
      </c>
      <c r="Y104" s="100">
        <v>0.94274999999999998</v>
      </c>
      <c r="Z104" s="1"/>
    </row>
    <row r="105" spans="2:26" ht="99.95" customHeight="1">
      <c r="B105" s="8">
        <v>33</v>
      </c>
      <c r="C105" s="8" t="s">
        <v>1209</v>
      </c>
      <c r="D105" s="8" t="s">
        <v>1217</v>
      </c>
      <c r="E105" s="8" t="s">
        <v>62</v>
      </c>
      <c r="F105" s="8" t="s">
        <v>63</v>
      </c>
      <c r="G105" s="8" t="s">
        <v>1223</v>
      </c>
      <c r="H105" s="8" t="s">
        <v>1224</v>
      </c>
      <c r="I105" s="8" t="s">
        <v>1225</v>
      </c>
      <c r="J105" s="13" t="s">
        <v>93</v>
      </c>
      <c r="K105" s="8" t="s">
        <v>1129</v>
      </c>
      <c r="L105" s="109" t="s">
        <v>1219</v>
      </c>
      <c r="M105" s="8" t="s">
        <v>1024</v>
      </c>
      <c r="N105" s="8" t="s">
        <v>1142</v>
      </c>
      <c r="O105" s="106">
        <v>1</v>
      </c>
      <c r="P105" s="8" t="str">
        <f>VLOOKUP(O105,' (참고) 예산별 범례'!$I$68:$J$76,2,0)</f>
        <v>위험설비 정비 및 개보수</v>
      </c>
      <c r="Q105" s="9"/>
      <c r="R105" s="8" t="s">
        <v>1143</v>
      </c>
      <c r="S105" s="9"/>
      <c r="T105" s="9" t="s">
        <v>1163</v>
      </c>
      <c r="U105" s="6">
        <v>29088000</v>
      </c>
      <c r="V105" s="6"/>
      <c r="W105" s="6">
        <v>29088000</v>
      </c>
      <c r="X105" s="37">
        <v>25603300</v>
      </c>
      <c r="Y105" s="100">
        <v>0.88020145764576463</v>
      </c>
      <c r="Z105" s="1"/>
    </row>
    <row r="106" spans="2:26" ht="99.95" customHeight="1">
      <c r="B106" s="8">
        <v>34</v>
      </c>
      <c r="C106" s="8" t="s">
        <v>1209</v>
      </c>
      <c r="D106" s="8" t="s">
        <v>1217</v>
      </c>
      <c r="E106" s="8" t="s">
        <v>62</v>
      </c>
      <c r="F106" s="8" t="s">
        <v>63</v>
      </c>
      <c r="G106" s="8" t="s">
        <v>1223</v>
      </c>
      <c r="H106" s="8" t="s">
        <v>1224</v>
      </c>
      <c r="I106" s="8" t="s">
        <v>1225</v>
      </c>
      <c r="J106" s="13" t="s">
        <v>94</v>
      </c>
      <c r="K106" s="8" t="s">
        <v>1129</v>
      </c>
      <c r="L106" s="109" t="s">
        <v>1214</v>
      </c>
      <c r="M106" s="8" t="s">
        <v>1016</v>
      </c>
      <c r="N106" s="8" t="s">
        <v>1142</v>
      </c>
      <c r="O106" s="106">
        <v>1</v>
      </c>
      <c r="P106" s="8" t="str">
        <f>VLOOKUP(O106,' (참고) 예산별 범례'!$I$68:$J$76,2,0)</f>
        <v>위험설비 정비 및 개보수</v>
      </c>
      <c r="Q106" s="9"/>
      <c r="R106" s="8" t="s">
        <v>1143</v>
      </c>
      <c r="S106" s="9"/>
      <c r="T106" s="9" t="s">
        <v>1163</v>
      </c>
      <c r="U106" s="6">
        <v>1000000</v>
      </c>
      <c r="V106" s="6"/>
      <c r="W106" s="6">
        <v>1000000</v>
      </c>
      <c r="X106" s="37">
        <v>987110</v>
      </c>
      <c r="Y106" s="100">
        <v>0.98711000000000004</v>
      </c>
      <c r="Z106" s="1"/>
    </row>
    <row r="107" spans="2:26" ht="99.95" customHeight="1">
      <c r="B107" s="8">
        <v>35</v>
      </c>
      <c r="C107" s="8" t="s">
        <v>1209</v>
      </c>
      <c r="D107" s="8" t="s">
        <v>1217</v>
      </c>
      <c r="E107" s="8" t="s">
        <v>62</v>
      </c>
      <c r="F107" s="8" t="s">
        <v>63</v>
      </c>
      <c r="G107" s="8" t="s">
        <v>1223</v>
      </c>
      <c r="H107" s="8" t="s">
        <v>1224</v>
      </c>
      <c r="I107" s="8" t="s">
        <v>1225</v>
      </c>
      <c r="J107" s="13" t="s">
        <v>95</v>
      </c>
      <c r="K107" s="8" t="s">
        <v>1129</v>
      </c>
      <c r="L107" s="109" t="s">
        <v>1218</v>
      </c>
      <c r="M107" s="8" t="s">
        <v>1029</v>
      </c>
      <c r="N107" s="8" t="s">
        <v>1142</v>
      </c>
      <c r="O107" s="106">
        <v>1</v>
      </c>
      <c r="P107" s="8" t="str">
        <f>VLOOKUP(O107,' (참고) 예산별 범례'!$I$68:$J$76,2,0)</f>
        <v>위험설비 정비 및 개보수</v>
      </c>
      <c r="Q107" s="9"/>
      <c r="R107" s="8" t="s">
        <v>1143</v>
      </c>
      <c r="S107" s="9"/>
      <c r="T107" s="9" t="s">
        <v>1163</v>
      </c>
      <c r="U107" s="6">
        <v>42300000</v>
      </c>
      <c r="V107" s="6"/>
      <c r="W107" s="6">
        <v>42300000</v>
      </c>
      <c r="X107" s="37">
        <v>39254130</v>
      </c>
      <c r="Y107" s="100">
        <v>0.92799361702127658</v>
      </c>
      <c r="Z107" s="1"/>
    </row>
    <row r="108" spans="2:26" ht="99.95" customHeight="1">
      <c r="B108" s="8">
        <v>36</v>
      </c>
      <c r="C108" s="8" t="s">
        <v>1209</v>
      </c>
      <c r="D108" s="8" t="s">
        <v>1217</v>
      </c>
      <c r="E108" s="8" t="s">
        <v>62</v>
      </c>
      <c r="F108" s="8" t="s">
        <v>63</v>
      </c>
      <c r="G108" s="8" t="s">
        <v>1223</v>
      </c>
      <c r="H108" s="8" t="s">
        <v>1224</v>
      </c>
      <c r="I108" s="8" t="s">
        <v>1225</v>
      </c>
      <c r="J108" s="13" t="s">
        <v>96</v>
      </c>
      <c r="K108" s="8" t="s">
        <v>1129</v>
      </c>
      <c r="L108" s="109" t="s">
        <v>1221</v>
      </c>
      <c r="M108" s="8" t="s">
        <v>1014</v>
      </c>
      <c r="N108" s="8" t="s">
        <v>1142</v>
      </c>
      <c r="O108" s="106">
        <v>1</v>
      </c>
      <c r="P108" s="8" t="str">
        <f>VLOOKUP(O108,' (참고) 예산별 범례'!$I$68:$J$76,2,0)</f>
        <v>위험설비 정비 및 개보수</v>
      </c>
      <c r="Q108" s="9"/>
      <c r="R108" s="8" t="s">
        <v>1143</v>
      </c>
      <c r="S108" s="9"/>
      <c r="T108" s="9" t="s">
        <v>1163</v>
      </c>
      <c r="U108" s="6">
        <v>4498000</v>
      </c>
      <c r="V108" s="6"/>
      <c r="W108" s="6">
        <v>4498000</v>
      </c>
      <c r="X108" s="37">
        <v>4154210</v>
      </c>
      <c r="Y108" s="100">
        <v>0.92356825255669184</v>
      </c>
      <c r="Z108" s="1"/>
    </row>
    <row r="109" spans="2:26" ht="99.95" customHeight="1">
      <c r="B109" s="8">
        <v>37</v>
      </c>
      <c r="C109" s="8" t="s">
        <v>1209</v>
      </c>
      <c r="D109" s="8" t="s">
        <v>1217</v>
      </c>
      <c r="E109" s="8" t="s">
        <v>62</v>
      </c>
      <c r="F109" s="8" t="s">
        <v>63</v>
      </c>
      <c r="G109" s="8" t="s">
        <v>1211</v>
      </c>
      <c r="H109" s="8" t="s">
        <v>1212</v>
      </c>
      <c r="I109" s="8" t="s">
        <v>1213</v>
      </c>
      <c r="J109" s="13" t="s">
        <v>97</v>
      </c>
      <c r="K109" s="8" t="s">
        <v>1129</v>
      </c>
      <c r="L109" s="109" t="s">
        <v>1214</v>
      </c>
      <c r="M109" s="8" t="s">
        <v>1016</v>
      </c>
      <c r="N109" s="8" t="s">
        <v>1142</v>
      </c>
      <c r="O109" s="106">
        <v>1</v>
      </c>
      <c r="P109" s="8" t="str">
        <f>VLOOKUP(O109,' (참고) 예산별 범례'!$I$68:$J$76,2,0)</f>
        <v>위험설비 정비 및 개보수</v>
      </c>
      <c r="Q109" s="9"/>
      <c r="R109" s="8" t="s">
        <v>1143</v>
      </c>
      <c r="S109" s="9"/>
      <c r="T109" s="9" t="s">
        <v>1163</v>
      </c>
      <c r="U109" s="6">
        <v>136487000</v>
      </c>
      <c r="V109" s="6"/>
      <c r="W109" s="6">
        <v>136487000</v>
      </c>
      <c r="X109" s="37">
        <v>148441880</v>
      </c>
      <c r="Y109" s="100">
        <v>1.0875898803549056</v>
      </c>
      <c r="Z109" s="6"/>
    </row>
    <row r="110" spans="2:26" ht="99.95" customHeight="1">
      <c r="B110" s="8">
        <v>38</v>
      </c>
      <c r="C110" s="8" t="s">
        <v>1209</v>
      </c>
      <c r="D110" s="8" t="s">
        <v>1217</v>
      </c>
      <c r="E110" s="8" t="s">
        <v>62</v>
      </c>
      <c r="F110" s="8" t="s">
        <v>63</v>
      </c>
      <c r="G110" s="8" t="s">
        <v>1211</v>
      </c>
      <c r="H110" s="8" t="s">
        <v>1212</v>
      </c>
      <c r="I110" s="8" t="s">
        <v>1213</v>
      </c>
      <c r="J110" s="13" t="s">
        <v>94</v>
      </c>
      <c r="K110" s="8" t="s">
        <v>1129</v>
      </c>
      <c r="L110" s="109" t="s">
        <v>1214</v>
      </c>
      <c r="M110" s="8" t="s">
        <v>1016</v>
      </c>
      <c r="N110" s="8" t="s">
        <v>1142</v>
      </c>
      <c r="O110" s="106">
        <v>1</v>
      </c>
      <c r="P110" s="8" t="str">
        <f>VLOOKUP(O110,' (참고) 예산별 범례'!$I$68:$J$76,2,0)</f>
        <v>위험설비 정비 및 개보수</v>
      </c>
      <c r="Q110" s="9"/>
      <c r="R110" s="8" t="s">
        <v>1143</v>
      </c>
      <c r="S110" s="9"/>
      <c r="T110" s="9" t="s">
        <v>1163</v>
      </c>
      <c r="U110" s="6">
        <v>37500000</v>
      </c>
      <c r="V110" s="6"/>
      <c r="W110" s="6">
        <v>37500000</v>
      </c>
      <c r="X110" s="37">
        <v>34617000</v>
      </c>
      <c r="Y110" s="100">
        <v>0.92312000000000005</v>
      </c>
      <c r="Z110" s="1"/>
    </row>
    <row r="111" spans="2:26" ht="99.95" customHeight="1">
      <c r="B111" s="8">
        <v>39</v>
      </c>
      <c r="C111" s="8" t="s">
        <v>1209</v>
      </c>
      <c r="D111" s="8" t="s">
        <v>1217</v>
      </c>
      <c r="E111" s="8" t="s">
        <v>62</v>
      </c>
      <c r="F111" s="8" t="s">
        <v>63</v>
      </c>
      <c r="G111" s="8" t="s">
        <v>1211</v>
      </c>
      <c r="H111" s="8" t="s">
        <v>1212</v>
      </c>
      <c r="I111" s="8" t="s">
        <v>1213</v>
      </c>
      <c r="J111" s="13" t="s">
        <v>98</v>
      </c>
      <c r="K111" s="8" t="s">
        <v>1129</v>
      </c>
      <c r="L111" s="109" t="s">
        <v>1214</v>
      </c>
      <c r="M111" s="8" t="s">
        <v>1016</v>
      </c>
      <c r="N111" s="8" t="s">
        <v>1142</v>
      </c>
      <c r="O111" s="106">
        <v>1</v>
      </c>
      <c r="P111" s="8" t="str">
        <f>VLOOKUP(O111,' (참고) 예산별 범례'!$I$68:$J$76,2,0)</f>
        <v>위험설비 정비 및 개보수</v>
      </c>
      <c r="Q111" s="9"/>
      <c r="R111" s="8" t="s">
        <v>1143</v>
      </c>
      <c r="S111" s="9"/>
      <c r="T111" s="9" t="s">
        <v>1163</v>
      </c>
      <c r="U111" s="6">
        <v>70000000</v>
      </c>
      <c r="V111" s="6"/>
      <c r="W111" s="6">
        <v>70000000</v>
      </c>
      <c r="X111" s="37">
        <v>106233100</v>
      </c>
      <c r="Y111" s="100">
        <v>1.5176157142857143</v>
      </c>
      <c r="Z111" s="1"/>
    </row>
    <row r="112" spans="2:26" ht="99.95" customHeight="1">
      <c r="B112" s="8">
        <v>40</v>
      </c>
      <c r="C112" s="8" t="s">
        <v>1209</v>
      </c>
      <c r="D112" s="8" t="s">
        <v>1217</v>
      </c>
      <c r="E112" s="8" t="s">
        <v>62</v>
      </c>
      <c r="F112" s="8" t="s">
        <v>63</v>
      </c>
      <c r="G112" s="8" t="s">
        <v>1211</v>
      </c>
      <c r="H112" s="8" t="s">
        <v>1212</v>
      </c>
      <c r="I112" s="8" t="s">
        <v>1213</v>
      </c>
      <c r="J112" s="13" t="s">
        <v>99</v>
      </c>
      <c r="K112" s="8" t="s">
        <v>1129</v>
      </c>
      <c r="L112" s="109" t="s">
        <v>1214</v>
      </c>
      <c r="M112" s="8" t="s">
        <v>1016</v>
      </c>
      <c r="N112" s="8" t="s">
        <v>1142</v>
      </c>
      <c r="O112" s="106">
        <v>1</v>
      </c>
      <c r="P112" s="8" t="str">
        <f>VLOOKUP(O112,' (참고) 예산별 범례'!$I$68:$J$76,2,0)</f>
        <v>위험설비 정비 및 개보수</v>
      </c>
      <c r="Q112" s="9"/>
      <c r="R112" s="8" t="s">
        <v>1143</v>
      </c>
      <c r="S112" s="9"/>
      <c r="T112" s="9" t="s">
        <v>1163</v>
      </c>
      <c r="U112" s="6">
        <v>71000000</v>
      </c>
      <c r="V112" s="6"/>
      <c r="W112" s="6">
        <v>71000000</v>
      </c>
      <c r="X112" s="37">
        <v>61117700</v>
      </c>
      <c r="Y112" s="100">
        <v>0.86081267605633804</v>
      </c>
      <c r="Z112" s="1"/>
    </row>
    <row r="113" spans="2:26" ht="99.95" customHeight="1">
      <c r="B113" s="8">
        <v>41</v>
      </c>
      <c r="C113" s="8" t="s">
        <v>1209</v>
      </c>
      <c r="D113" s="8" t="s">
        <v>1217</v>
      </c>
      <c r="E113" s="8" t="s">
        <v>62</v>
      </c>
      <c r="F113" s="8" t="s">
        <v>63</v>
      </c>
      <c r="G113" s="8" t="s">
        <v>1211</v>
      </c>
      <c r="H113" s="8" t="s">
        <v>1212</v>
      </c>
      <c r="I113" s="8" t="s">
        <v>1213</v>
      </c>
      <c r="J113" s="13" t="s">
        <v>100</v>
      </c>
      <c r="K113" s="8" t="s">
        <v>1129</v>
      </c>
      <c r="L113" s="109" t="s">
        <v>1214</v>
      </c>
      <c r="M113" s="8" t="s">
        <v>1016</v>
      </c>
      <c r="N113" s="8" t="s">
        <v>1142</v>
      </c>
      <c r="O113" s="106">
        <v>1</v>
      </c>
      <c r="P113" s="8" t="str">
        <f>VLOOKUP(O113,' (참고) 예산별 범례'!$I$68:$J$76,2,0)</f>
        <v>위험설비 정비 및 개보수</v>
      </c>
      <c r="Q113" s="9"/>
      <c r="R113" s="8" t="s">
        <v>1143</v>
      </c>
      <c r="S113" s="9"/>
      <c r="T113" s="9" t="s">
        <v>1163</v>
      </c>
      <c r="U113" s="6">
        <v>17800000</v>
      </c>
      <c r="V113" s="6"/>
      <c r="W113" s="6">
        <v>17800000</v>
      </c>
      <c r="X113" s="37">
        <v>10040000</v>
      </c>
      <c r="Y113" s="100">
        <v>0.56404494382022474</v>
      </c>
      <c r="Z113" s="1"/>
    </row>
    <row r="114" spans="2:26" ht="99.95" customHeight="1">
      <c r="B114" s="8">
        <v>42</v>
      </c>
      <c r="C114" s="8" t="s">
        <v>1209</v>
      </c>
      <c r="D114" s="8" t="s">
        <v>1217</v>
      </c>
      <c r="E114" s="8" t="s">
        <v>62</v>
      </c>
      <c r="F114" s="8" t="s">
        <v>63</v>
      </c>
      <c r="G114" s="8" t="s">
        <v>1211</v>
      </c>
      <c r="H114" s="8" t="s">
        <v>1212</v>
      </c>
      <c r="I114" s="8" t="s">
        <v>1213</v>
      </c>
      <c r="J114" s="13" t="s">
        <v>101</v>
      </c>
      <c r="K114" s="8" t="s">
        <v>1129</v>
      </c>
      <c r="L114" s="109" t="s">
        <v>1214</v>
      </c>
      <c r="M114" s="8" t="s">
        <v>1016</v>
      </c>
      <c r="N114" s="8" t="s">
        <v>1142</v>
      </c>
      <c r="O114" s="106">
        <v>1</v>
      </c>
      <c r="P114" s="8" t="str">
        <f>VLOOKUP(O114,' (참고) 예산별 범례'!$I$68:$J$76,2,0)</f>
        <v>위험설비 정비 및 개보수</v>
      </c>
      <c r="Q114" s="9"/>
      <c r="R114" s="8" t="s">
        <v>1143</v>
      </c>
      <c r="S114" s="9"/>
      <c r="T114" s="9" t="s">
        <v>1163</v>
      </c>
      <c r="U114" s="6">
        <v>18000000</v>
      </c>
      <c r="V114" s="6"/>
      <c r="W114" s="6">
        <v>18000000</v>
      </c>
      <c r="X114" s="37">
        <v>17050000</v>
      </c>
      <c r="Y114" s="100">
        <v>0.94722222222222219</v>
      </c>
      <c r="Z114" s="1"/>
    </row>
    <row r="115" spans="2:26" ht="99.95" customHeight="1">
      <c r="B115" s="8">
        <v>43</v>
      </c>
      <c r="C115" s="8" t="s">
        <v>1209</v>
      </c>
      <c r="D115" s="8" t="s">
        <v>1217</v>
      </c>
      <c r="E115" s="8" t="s">
        <v>62</v>
      </c>
      <c r="F115" s="8" t="s">
        <v>63</v>
      </c>
      <c r="G115" s="8" t="s">
        <v>1211</v>
      </c>
      <c r="H115" s="8" t="s">
        <v>1212</v>
      </c>
      <c r="I115" s="8" t="s">
        <v>1213</v>
      </c>
      <c r="J115" s="13" t="s">
        <v>102</v>
      </c>
      <c r="K115" s="8" t="s">
        <v>1129</v>
      </c>
      <c r="L115" s="109" t="s">
        <v>1219</v>
      </c>
      <c r="M115" s="8" t="s">
        <v>1024</v>
      </c>
      <c r="N115" s="8" t="s">
        <v>1142</v>
      </c>
      <c r="O115" s="106">
        <v>1</v>
      </c>
      <c r="P115" s="8" t="str">
        <f>VLOOKUP(O115,' (참고) 예산별 범례'!$I$68:$J$76,2,0)</f>
        <v>위험설비 정비 및 개보수</v>
      </c>
      <c r="Q115" s="9"/>
      <c r="R115" s="8" t="s">
        <v>1143</v>
      </c>
      <c r="S115" s="9"/>
      <c r="T115" s="9" t="s">
        <v>1163</v>
      </c>
      <c r="U115" s="6">
        <v>19000000</v>
      </c>
      <c r="V115" s="6"/>
      <c r="W115" s="6">
        <v>19000000</v>
      </c>
      <c r="X115" s="37">
        <v>15385000</v>
      </c>
      <c r="Y115" s="100">
        <v>0.8097368421052632</v>
      </c>
      <c r="Z115" s="1"/>
    </row>
    <row r="116" spans="2:26" ht="99.95" customHeight="1">
      <c r="B116" s="8">
        <v>44</v>
      </c>
      <c r="C116" s="8" t="s">
        <v>1209</v>
      </c>
      <c r="D116" s="8" t="s">
        <v>1217</v>
      </c>
      <c r="E116" s="8" t="s">
        <v>62</v>
      </c>
      <c r="F116" s="8" t="s">
        <v>63</v>
      </c>
      <c r="G116" s="8" t="s">
        <v>1211</v>
      </c>
      <c r="H116" s="8" t="s">
        <v>1212</v>
      </c>
      <c r="I116" s="8" t="s">
        <v>1213</v>
      </c>
      <c r="J116" s="13" t="s">
        <v>95</v>
      </c>
      <c r="K116" s="8" t="s">
        <v>1129</v>
      </c>
      <c r="L116" s="109" t="s">
        <v>1218</v>
      </c>
      <c r="M116" s="8" t="s">
        <v>1029</v>
      </c>
      <c r="N116" s="8" t="s">
        <v>1142</v>
      </c>
      <c r="O116" s="106">
        <v>1</v>
      </c>
      <c r="P116" s="8" t="str">
        <f>VLOOKUP(O116,' (참고) 예산별 범례'!$I$68:$J$76,2,0)</f>
        <v>위험설비 정비 및 개보수</v>
      </c>
      <c r="Q116" s="9"/>
      <c r="R116" s="8" t="s">
        <v>1143</v>
      </c>
      <c r="S116" s="9"/>
      <c r="T116" s="9" t="s">
        <v>1163</v>
      </c>
      <c r="U116" s="6">
        <v>61000000</v>
      </c>
      <c r="V116" s="6"/>
      <c r="W116" s="6">
        <v>61000000</v>
      </c>
      <c r="X116" s="37">
        <v>66117220</v>
      </c>
      <c r="Y116" s="100">
        <v>1.0838888524590164</v>
      </c>
      <c r="Z116" s="1"/>
    </row>
    <row r="117" spans="2:26" ht="99.95" customHeight="1">
      <c r="B117" s="8">
        <v>45</v>
      </c>
      <c r="C117" s="8" t="s">
        <v>1209</v>
      </c>
      <c r="D117" s="8" t="s">
        <v>1217</v>
      </c>
      <c r="E117" s="8" t="s">
        <v>62</v>
      </c>
      <c r="F117" s="8" t="s">
        <v>63</v>
      </c>
      <c r="G117" s="8" t="s">
        <v>1211</v>
      </c>
      <c r="H117" s="8" t="s">
        <v>1212</v>
      </c>
      <c r="I117" s="8" t="s">
        <v>1213</v>
      </c>
      <c r="J117" s="13" t="s">
        <v>103</v>
      </c>
      <c r="K117" s="8" t="s">
        <v>1129</v>
      </c>
      <c r="L117" s="109" t="s">
        <v>1221</v>
      </c>
      <c r="M117" s="8" t="s">
        <v>1014</v>
      </c>
      <c r="N117" s="8" t="s">
        <v>1142</v>
      </c>
      <c r="O117" s="106">
        <v>1</v>
      </c>
      <c r="P117" s="8" t="str">
        <f>VLOOKUP(O117,' (참고) 예산별 범례'!$I$68:$J$76,2,0)</f>
        <v>위험설비 정비 및 개보수</v>
      </c>
      <c r="Q117" s="9"/>
      <c r="R117" s="8" t="s">
        <v>1143</v>
      </c>
      <c r="S117" s="9"/>
      <c r="T117" s="9" t="s">
        <v>1163</v>
      </c>
      <c r="U117" s="6">
        <v>46000000</v>
      </c>
      <c r="V117" s="6"/>
      <c r="W117" s="6">
        <v>46000000</v>
      </c>
      <c r="X117" s="37">
        <v>29846670</v>
      </c>
      <c r="Y117" s="100">
        <v>0.64884065217391307</v>
      </c>
      <c r="Z117" s="1"/>
    </row>
    <row r="118" spans="2:26" ht="99.95" customHeight="1">
      <c r="B118" s="8">
        <v>46</v>
      </c>
      <c r="C118" s="8" t="s">
        <v>1209</v>
      </c>
      <c r="D118" s="8" t="s">
        <v>1217</v>
      </c>
      <c r="E118" s="8" t="s">
        <v>62</v>
      </c>
      <c r="F118" s="8" t="s">
        <v>63</v>
      </c>
      <c r="G118" s="8" t="s">
        <v>1211</v>
      </c>
      <c r="H118" s="8" t="s">
        <v>1212</v>
      </c>
      <c r="I118" s="8" t="s">
        <v>1213</v>
      </c>
      <c r="J118" s="13" t="s">
        <v>104</v>
      </c>
      <c r="K118" s="91" t="s">
        <v>1127</v>
      </c>
      <c r="L118" s="109" t="s">
        <v>1193</v>
      </c>
      <c r="M118" s="8" t="s">
        <v>1047</v>
      </c>
      <c r="N118" s="8" t="s">
        <v>1142</v>
      </c>
      <c r="O118" s="106">
        <v>1</v>
      </c>
      <c r="P118" s="8" t="str">
        <f>VLOOKUP(O118,' (참고) 예산별 범례'!$I$68:$J$76,2,0)</f>
        <v>위험설비 정비 및 개보수</v>
      </c>
      <c r="Q118" s="9"/>
      <c r="R118" s="8" t="s">
        <v>1143</v>
      </c>
      <c r="S118" s="9"/>
      <c r="T118" s="9" t="s">
        <v>1163</v>
      </c>
      <c r="U118" s="6">
        <v>720000</v>
      </c>
      <c r="V118" s="6"/>
      <c r="W118" s="6">
        <v>720000</v>
      </c>
      <c r="X118" s="37">
        <v>682000</v>
      </c>
      <c r="Y118" s="100">
        <v>0.94722222222222219</v>
      </c>
      <c r="Z118" s="1"/>
    </row>
    <row r="119" spans="2:26" ht="99.95" customHeight="1">
      <c r="B119" s="8">
        <v>47</v>
      </c>
      <c r="C119" s="8" t="s">
        <v>1209</v>
      </c>
      <c r="D119" s="8" t="s">
        <v>1217</v>
      </c>
      <c r="E119" s="8" t="s">
        <v>62</v>
      </c>
      <c r="F119" s="8" t="s">
        <v>1226</v>
      </c>
      <c r="G119" s="8" t="s">
        <v>1151</v>
      </c>
      <c r="H119" s="8" t="s">
        <v>1139</v>
      </c>
      <c r="I119" s="8" t="s">
        <v>1152</v>
      </c>
      <c r="J119" s="13" t="s">
        <v>105</v>
      </c>
      <c r="K119" s="8" t="s">
        <v>1127</v>
      </c>
      <c r="L119" s="108">
        <v>36</v>
      </c>
      <c r="M119" s="8" t="s">
        <v>1040</v>
      </c>
      <c r="N119" s="8" t="s">
        <v>1142</v>
      </c>
      <c r="O119" s="148">
        <v>5</v>
      </c>
      <c r="P119" s="8" t="str">
        <f>VLOOKUP(O119,' (참고) 예산별 범례'!$I$68:$J$76,2,0)</f>
        <v>안전관련 교육훈련홍보</v>
      </c>
      <c r="Q119" s="9"/>
      <c r="R119" s="8" t="s">
        <v>1143</v>
      </c>
      <c r="S119" s="9"/>
      <c r="T119" s="8" t="s">
        <v>1146</v>
      </c>
      <c r="U119" s="6">
        <v>1000000</v>
      </c>
      <c r="V119" s="6"/>
      <c r="W119" s="6">
        <v>1000000</v>
      </c>
      <c r="X119" s="37">
        <v>1000000</v>
      </c>
      <c r="Y119" s="100">
        <v>1</v>
      </c>
      <c r="Z119" s="1"/>
    </row>
    <row r="120" spans="2:26" ht="99.95" customHeight="1">
      <c r="B120" s="8">
        <v>48</v>
      </c>
      <c r="C120" s="8" t="s">
        <v>1209</v>
      </c>
      <c r="D120" s="8" t="s">
        <v>1217</v>
      </c>
      <c r="E120" s="8" t="s">
        <v>62</v>
      </c>
      <c r="F120" s="8" t="s">
        <v>1226</v>
      </c>
      <c r="G120" s="8" t="s">
        <v>1227</v>
      </c>
      <c r="H120" s="8" t="s">
        <v>1228</v>
      </c>
      <c r="I120" s="8" t="s">
        <v>1228</v>
      </c>
      <c r="J120" s="13" t="s">
        <v>106</v>
      </c>
      <c r="K120" s="91" t="s">
        <v>1127</v>
      </c>
      <c r="L120" s="109" t="s">
        <v>1229</v>
      </c>
      <c r="M120" s="8" t="s">
        <v>1042</v>
      </c>
      <c r="N120" s="8" t="s">
        <v>1142</v>
      </c>
      <c r="O120" s="106">
        <v>9</v>
      </c>
      <c r="P120" s="8" t="str">
        <f>VLOOKUP(O120,' (참고) 예산별 범례'!$I$68:$J$76,2,0)</f>
        <v>기타</v>
      </c>
      <c r="Q120" s="9"/>
      <c r="R120" s="8" t="s">
        <v>1143</v>
      </c>
      <c r="S120" s="9"/>
      <c r="T120" s="8" t="s">
        <v>1163</v>
      </c>
      <c r="U120" s="6">
        <v>1950000</v>
      </c>
      <c r="V120" s="6"/>
      <c r="W120" s="6">
        <v>1950000</v>
      </c>
      <c r="X120" s="37">
        <v>1883480</v>
      </c>
      <c r="Y120" s="100">
        <v>0.9658871794871795</v>
      </c>
      <c r="Z120" s="1"/>
    </row>
    <row r="121" spans="2:26" ht="99.95" customHeight="1">
      <c r="B121" s="8">
        <v>49</v>
      </c>
      <c r="C121" s="8" t="s">
        <v>1209</v>
      </c>
      <c r="D121" s="8" t="s">
        <v>1217</v>
      </c>
      <c r="E121" s="8" t="s">
        <v>62</v>
      </c>
      <c r="F121" s="8" t="s">
        <v>1230</v>
      </c>
      <c r="G121" s="8" t="s">
        <v>1172</v>
      </c>
      <c r="H121" s="8" t="s">
        <v>1139</v>
      </c>
      <c r="I121" s="8" t="s">
        <v>1173</v>
      </c>
      <c r="J121" s="13" t="s">
        <v>107</v>
      </c>
      <c r="K121" s="91" t="s">
        <v>1127</v>
      </c>
      <c r="L121" s="109" t="s">
        <v>1231</v>
      </c>
      <c r="M121" s="8" t="s">
        <v>1043</v>
      </c>
      <c r="N121" s="8" t="s">
        <v>1142</v>
      </c>
      <c r="O121" s="106">
        <v>4</v>
      </c>
      <c r="P121" s="8" t="str">
        <f>VLOOKUP(O121,' (참고) 예산별 범례'!$I$68:$J$76,2,0)</f>
        <v>안전관련 물품 및 장비 구입비등</v>
      </c>
      <c r="Q121" s="8" t="s">
        <v>1143</v>
      </c>
      <c r="R121" s="9"/>
      <c r="S121" s="9"/>
      <c r="T121" s="8" t="s">
        <v>1163</v>
      </c>
      <c r="U121" s="6">
        <v>10000000</v>
      </c>
      <c r="V121" s="6"/>
      <c r="W121" s="6">
        <v>10000000</v>
      </c>
      <c r="X121" s="37">
        <v>9077850</v>
      </c>
      <c r="Y121" s="100">
        <v>0.90778499999999995</v>
      </c>
      <c r="Z121" s="1"/>
    </row>
    <row r="122" spans="2:26" ht="99.95" customHeight="1">
      <c r="B122" s="8">
        <v>50</v>
      </c>
      <c r="C122" s="8" t="s">
        <v>1209</v>
      </c>
      <c r="D122" s="8" t="s">
        <v>1217</v>
      </c>
      <c r="E122" s="8" t="s">
        <v>62</v>
      </c>
      <c r="F122" s="8" t="s">
        <v>1230</v>
      </c>
      <c r="G122" s="8" t="s">
        <v>1172</v>
      </c>
      <c r="H122" s="8" t="s">
        <v>1139</v>
      </c>
      <c r="I122" s="8" t="s">
        <v>1173</v>
      </c>
      <c r="J122" s="13" t="s">
        <v>108</v>
      </c>
      <c r="K122" s="91" t="s">
        <v>1131</v>
      </c>
      <c r="L122" s="109" t="s">
        <v>1232</v>
      </c>
      <c r="M122" s="8" t="s">
        <v>1011</v>
      </c>
      <c r="N122" s="8" t="s">
        <v>1142</v>
      </c>
      <c r="O122" s="106">
        <v>4</v>
      </c>
      <c r="P122" s="8" t="str">
        <f>VLOOKUP(O122,' (참고) 예산별 범례'!$I$68:$J$76,2,0)</f>
        <v>안전관련 물품 및 장비 구입비등</v>
      </c>
      <c r="Q122" s="8" t="s">
        <v>1143</v>
      </c>
      <c r="R122" s="9"/>
      <c r="S122" s="9"/>
      <c r="T122" s="8" t="s">
        <v>1163</v>
      </c>
      <c r="U122" s="6">
        <v>2000000</v>
      </c>
      <c r="V122" s="6"/>
      <c r="W122" s="6">
        <v>2000000</v>
      </c>
      <c r="X122" s="37">
        <v>1999980</v>
      </c>
      <c r="Y122" s="100">
        <v>0.99999000000000005</v>
      </c>
      <c r="Z122" s="1"/>
    </row>
    <row r="123" spans="2:26" ht="99.95" customHeight="1">
      <c r="B123" s="8">
        <v>51</v>
      </c>
      <c r="C123" s="8" t="s">
        <v>1209</v>
      </c>
      <c r="D123" s="8" t="s">
        <v>1217</v>
      </c>
      <c r="E123" s="8" t="s">
        <v>62</v>
      </c>
      <c r="F123" s="8" t="s">
        <v>1230</v>
      </c>
      <c r="G123" s="8" t="s">
        <v>1172</v>
      </c>
      <c r="H123" s="8" t="s">
        <v>1139</v>
      </c>
      <c r="I123" s="8" t="s">
        <v>1173</v>
      </c>
      <c r="J123" s="13" t="s">
        <v>109</v>
      </c>
      <c r="K123" s="91" t="s">
        <v>1127</v>
      </c>
      <c r="L123" s="109" t="s">
        <v>1192</v>
      </c>
      <c r="M123" s="8" t="s">
        <v>1040</v>
      </c>
      <c r="N123" s="8" t="s">
        <v>1142</v>
      </c>
      <c r="O123" s="106">
        <v>5</v>
      </c>
      <c r="P123" s="8" t="str">
        <f>VLOOKUP(O123,' (참고) 예산별 범례'!$I$68:$J$76,2,0)</f>
        <v>안전관련 교육훈련홍보</v>
      </c>
      <c r="Q123" s="8" t="s">
        <v>1143</v>
      </c>
      <c r="R123" s="9"/>
      <c r="S123" s="9"/>
      <c r="T123" s="8" t="s">
        <v>1148</v>
      </c>
      <c r="U123" s="6">
        <v>2080000</v>
      </c>
      <c r="V123" s="6"/>
      <c r="W123" s="6">
        <v>2080000</v>
      </c>
      <c r="X123" s="37">
        <v>2007280</v>
      </c>
      <c r="Y123" s="100">
        <v>0.96503846153846151</v>
      </c>
      <c r="Z123" s="1"/>
    </row>
    <row r="124" spans="2:26" ht="99.95" customHeight="1">
      <c r="B124" s="8">
        <v>52</v>
      </c>
      <c r="C124" s="8" t="s">
        <v>1209</v>
      </c>
      <c r="D124" s="8" t="s">
        <v>1217</v>
      </c>
      <c r="E124" s="8" t="s">
        <v>62</v>
      </c>
      <c r="F124" s="8" t="s">
        <v>1230</v>
      </c>
      <c r="G124" s="8" t="s">
        <v>1172</v>
      </c>
      <c r="H124" s="8" t="s">
        <v>1139</v>
      </c>
      <c r="I124" s="8" t="s">
        <v>1173</v>
      </c>
      <c r="J124" s="13" t="s">
        <v>110</v>
      </c>
      <c r="K124" s="91" t="s">
        <v>1127</v>
      </c>
      <c r="L124" s="109" t="s">
        <v>1192</v>
      </c>
      <c r="M124" s="8" t="s">
        <v>1040</v>
      </c>
      <c r="N124" s="8" t="s">
        <v>1142</v>
      </c>
      <c r="O124" s="106">
        <v>5</v>
      </c>
      <c r="P124" s="8" t="str">
        <f>VLOOKUP(O124,' (참고) 예산별 범례'!$I$68:$J$76,2,0)</f>
        <v>안전관련 교육훈련홍보</v>
      </c>
      <c r="Q124" s="8" t="s">
        <v>1143</v>
      </c>
      <c r="R124" s="9"/>
      <c r="S124" s="9"/>
      <c r="T124" s="8" t="s">
        <v>1146</v>
      </c>
      <c r="U124" s="6">
        <v>200000</v>
      </c>
      <c r="V124" s="6"/>
      <c r="W124" s="6">
        <v>200000</v>
      </c>
      <c r="X124" s="37">
        <v>200000</v>
      </c>
      <c r="Y124" s="100">
        <v>1</v>
      </c>
      <c r="Z124" s="1"/>
    </row>
    <row r="125" spans="2:26" ht="99.95" customHeight="1">
      <c r="B125" s="8">
        <v>53</v>
      </c>
      <c r="C125" s="8" t="s">
        <v>1209</v>
      </c>
      <c r="D125" s="8" t="s">
        <v>1217</v>
      </c>
      <c r="E125" s="8" t="s">
        <v>62</v>
      </c>
      <c r="F125" s="8" t="s">
        <v>1230</v>
      </c>
      <c r="G125" s="8" t="s">
        <v>1172</v>
      </c>
      <c r="H125" s="8" t="s">
        <v>1139</v>
      </c>
      <c r="I125" s="8" t="s">
        <v>1173</v>
      </c>
      <c r="J125" s="13" t="s">
        <v>111</v>
      </c>
      <c r="K125" s="91" t="s">
        <v>1127</v>
      </c>
      <c r="L125" s="109" t="s">
        <v>1192</v>
      </c>
      <c r="M125" s="8" t="s">
        <v>1040</v>
      </c>
      <c r="N125" s="8" t="s">
        <v>1142</v>
      </c>
      <c r="O125" s="106">
        <v>5</v>
      </c>
      <c r="P125" s="8" t="str">
        <f>VLOOKUP(O125,' (참고) 예산별 범례'!$I$68:$J$76,2,0)</f>
        <v>안전관련 교육훈련홍보</v>
      </c>
      <c r="Q125" s="8"/>
      <c r="R125" s="8" t="s">
        <v>1143</v>
      </c>
      <c r="S125" s="9"/>
      <c r="T125" s="8" t="s">
        <v>1146</v>
      </c>
      <c r="U125" s="6">
        <v>900000</v>
      </c>
      <c r="V125" s="6"/>
      <c r="W125" s="6">
        <v>900000</v>
      </c>
      <c r="X125" s="37">
        <v>600000</v>
      </c>
      <c r="Y125" s="100">
        <v>0.66666666666666663</v>
      </c>
      <c r="Z125" s="1"/>
    </row>
    <row r="126" spans="2:26" ht="99.95" customHeight="1">
      <c r="B126" s="8">
        <v>54</v>
      </c>
      <c r="C126" s="8" t="s">
        <v>1209</v>
      </c>
      <c r="D126" s="8" t="s">
        <v>1217</v>
      </c>
      <c r="E126" s="8" t="s">
        <v>62</v>
      </c>
      <c r="F126" s="8" t="s">
        <v>1230</v>
      </c>
      <c r="G126" s="8" t="s">
        <v>1181</v>
      </c>
      <c r="H126" s="8" t="s">
        <v>1139</v>
      </c>
      <c r="I126" s="8" t="s">
        <v>1182</v>
      </c>
      <c r="J126" s="13" t="s">
        <v>112</v>
      </c>
      <c r="K126" s="91" t="s">
        <v>1127</v>
      </c>
      <c r="L126" s="109" t="s">
        <v>1231</v>
      </c>
      <c r="M126" s="8" t="s">
        <v>1043</v>
      </c>
      <c r="N126" s="8" t="s">
        <v>1142</v>
      </c>
      <c r="O126" s="106">
        <v>3</v>
      </c>
      <c r="P126" s="8" t="str">
        <f>VLOOKUP(O126,' (참고) 예산별 범례'!$I$68:$J$76,2,0)</f>
        <v>안전경영 및 안전시스템등 지원예산</v>
      </c>
      <c r="Q126" s="8" t="s">
        <v>1143</v>
      </c>
      <c r="R126" s="9"/>
      <c r="S126" s="9"/>
      <c r="T126" s="8" t="s">
        <v>1146</v>
      </c>
      <c r="U126" s="6">
        <v>2500000</v>
      </c>
      <c r="V126" s="6"/>
      <c r="W126" s="6">
        <v>2500000</v>
      </c>
      <c r="X126" s="37">
        <v>2343000</v>
      </c>
      <c r="Y126" s="100">
        <v>0.93720000000000003</v>
      </c>
      <c r="Z126" s="1"/>
    </row>
    <row r="127" spans="2:26" ht="99.95" customHeight="1">
      <c r="B127" s="8">
        <v>55</v>
      </c>
      <c r="C127" s="8" t="s">
        <v>1209</v>
      </c>
      <c r="D127" s="8" t="s">
        <v>1217</v>
      </c>
      <c r="E127" s="8" t="s">
        <v>62</v>
      </c>
      <c r="F127" s="8" t="s">
        <v>1230</v>
      </c>
      <c r="G127" s="8" t="s">
        <v>1181</v>
      </c>
      <c r="H127" s="8" t="s">
        <v>1139</v>
      </c>
      <c r="I127" s="8" t="s">
        <v>1182</v>
      </c>
      <c r="J127" s="13" t="s">
        <v>113</v>
      </c>
      <c r="K127" s="91" t="s">
        <v>1127</v>
      </c>
      <c r="L127" s="109" t="s">
        <v>1231</v>
      </c>
      <c r="M127" s="8" t="s">
        <v>1043</v>
      </c>
      <c r="N127" s="8" t="s">
        <v>1142</v>
      </c>
      <c r="O127" s="106">
        <v>7</v>
      </c>
      <c r="P127" s="8" t="str">
        <f>VLOOKUP(O127,' (참고) 예산별 범례'!$I$68:$J$76,2,0)</f>
        <v>재해재난예방을 위한 SOC 구축 및 관리</v>
      </c>
      <c r="Q127" s="8" t="s">
        <v>1143</v>
      </c>
      <c r="R127" s="9"/>
      <c r="S127" s="9"/>
      <c r="T127" s="8" t="s">
        <v>1146</v>
      </c>
      <c r="U127" s="6">
        <v>500000</v>
      </c>
      <c r="V127" s="6"/>
      <c r="W127" s="6">
        <v>500000</v>
      </c>
      <c r="X127" s="37">
        <v>368080</v>
      </c>
      <c r="Y127" s="100">
        <v>0.73616000000000004</v>
      </c>
      <c r="Z127" s="1"/>
    </row>
    <row r="128" spans="2:26" ht="99.95" customHeight="1">
      <c r="B128" s="8">
        <v>56</v>
      </c>
      <c r="C128" s="8" t="s">
        <v>1209</v>
      </c>
      <c r="D128" s="8" t="s">
        <v>1217</v>
      </c>
      <c r="E128" s="8" t="s">
        <v>62</v>
      </c>
      <c r="F128" s="8" t="s">
        <v>1230</v>
      </c>
      <c r="G128" s="8" t="s">
        <v>1151</v>
      </c>
      <c r="H128" s="8" t="s">
        <v>1139</v>
      </c>
      <c r="I128" s="8" t="s">
        <v>1152</v>
      </c>
      <c r="J128" s="13" t="s">
        <v>114</v>
      </c>
      <c r="K128" s="8" t="s">
        <v>1127</v>
      </c>
      <c r="L128" s="108">
        <v>36</v>
      </c>
      <c r="M128" s="8" t="s">
        <v>1040</v>
      </c>
      <c r="N128" s="8" t="s">
        <v>1142</v>
      </c>
      <c r="O128" s="148">
        <v>5</v>
      </c>
      <c r="P128" s="8" t="str">
        <f>VLOOKUP(O128,' (참고) 예산별 범례'!$I$68:$J$76,2,0)</f>
        <v>안전관련 교육훈련홍보</v>
      </c>
      <c r="Q128" s="8" t="s">
        <v>1143</v>
      </c>
      <c r="R128" s="9"/>
      <c r="S128" s="9"/>
      <c r="T128" s="46" t="s">
        <v>1146</v>
      </c>
      <c r="U128" s="6">
        <v>4180000</v>
      </c>
      <c r="V128" s="6"/>
      <c r="W128" s="6">
        <v>4180000</v>
      </c>
      <c r="X128" s="37">
        <v>3714020</v>
      </c>
      <c r="Y128" s="100">
        <v>0.88852153110047849</v>
      </c>
      <c r="Z128" s="1"/>
    </row>
    <row r="129" spans="2:26" ht="99.95" customHeight="1">
      <c r="B129" s="8">
        <v>57</v>
      </c>
      <c r="C129" s="8" t="s">
        <v>1209</v>
      </c>
      <c r="D129" s="8" t="s">
        <v>1217</v>
      </c>
      <c r="E129" s="8" t="s">
        <v>62</v>
      </c>
      <c r="F129" s="8" t="s">
        <v>1230</v>
      </c>
      <c r="G129" s="8" t="s">
        <v>1138</v>
      </c>
      <c r="H129" s="8" t="s">
        <v>1139</v>
      </c>
      <c r="I129" s="8" t="s">
        <v>1140</v>
      </c>
      <c r="J129" s="13" t="s">
        <v>115</v>
      </c>
      <c r="K129" s="8" t="s">
        <v>1129</v>
      </c>
      <c r="L129" s="108">
        <v>29</v>
      </c>
      <c r="M129" s="8" t="s">
        <v>1033</v>
      </c>
      <c r="N129" s="8" t="s">
        <v>1142</v>
      </c>
      <c r="O129" s="148">
        <v>4</v>
      </c>
      <c r="P129" s="8" t="str">
        <f>VLOOKUP(O129,' (참고) 예산별 범례'!$I$68:$J$76,2,0)</f>
        <v>안전관련 물품 및 장비 구입비등</v>
      </c>
      <c r="Q129" s="8" t="s">
        <v>1143</v>
      </c>
      <c r="R129" s="9"/>
      <c r="S129" s="9"/>
      <c r="T129" s="9" t="s">
        <v>1148</v>
      </c>
      <c r="U129" s="6">
        <v>12290000</v>
      </c>
      <c r="V129" s="6"/>
      <c r="W129" s="6">
        <v>12290000</v>
      </c>
      <c r="X129" s="37">
        <v>10897910</v>
      </c>
      <c r="Y129" s="100">
        <v>0.88672986167615953</v>
      </c>
      <c r="Z129" s="1"/>
    </row>
    <row r="130" spans="2:26" ht="99.95" customHeight="1">
      <c r="B130" s="8">
        <v>58</v>
      </c>
      <c r="C130" s="8" t="s">
        <v>1209</v>
      </c>
      <c r="D130" s="8" t="s">
        <v>1217</v>
      </c>
      <c r="E130" s="8" t="s">
        <v>62</v>
      </c>
      <c r="F130" s="8" t="s">
        <v>1230</v>
      </c>
      <c r="G130" s="8" t="s">
        <v>1138</v>
      </c>
      <c r="H130" s="8" t="s">
        <v>1139</v>
      </c>
      <c r="I130" s="8" t="s">
        <v>1140</v>
      </c>
      <c r="J130" s="13" t="s">
        <v>116</v>
      </c>
      <c r="K130" s="8" t="s">
        <v>1129</v>
      </c>
      <c r="L130" s="109" t="s">
        <v>1233</v>
      </c>
      <c r="M130" s="8" t="s">
        <v>1033</v>
      </c>
      <c r="N130" s="8" t="s">
        <v>1142</v>
      </c>
      <c r="O130" s="106">
        <v>4</v>
      </c>
      <c r="P130" s="8" t="str">
        <f>VLOOKUP(O130,' (참고) 예산별 범례'!$I$68:$J$76,2,0)</f>
        <v>안전관련 물품 및 장비 구입비등</v>
      </c>
      <c r="Q130" s="8" t="s">
        <v>1143</v>
      </c>
      <c r="R130" s="9"/>
      <c r="S130" s="9"/>
      <c r="T130" s="46" t="s">
        <v>1146</v>
      </c>
      <c r="U130" s="6">
        <v>1340000</v>
      </c>
      <c r="V130" s="6"/>
      <c r="W130" s="6">
        <v>1340000</v>
      </c>
      <c r="X130" s="37">
        <v>799520</v>
      </c>
      <c r="Y130" s="100">
        <v>0.5966567164179104</v>
      </c>
      <c r="Z130" s="1"/>
    </row>
    <row r="131" spans="2:26" ht="99.95" customHeight="1">
      <c r="B131" s="8">
        <v>59</v>
      </c>
      <c r="C131" s="8" t="s">
        <v>1209</v>
      </c>
      <c r="D131" s="8" t="s">
        <v>1217</v>
      </c>
      <c r="E131" s="8" t="s">
        <v>62</v>
      </c>
      <c r="F131" s="8" t="s">
        <v>1230</v>
      </c>
      <c r="G131" s="8" t="s">
        <v>1138</v>
      </c>
      <c r="H131" s="8" t="s">
        <v>1139</v>
      </c>
      <c r="I131" s="8" t="s">
        <v>1140</v>
      </c>
      <c r="J131" s="13" t="s">
        <v>117</v>
      </c>
      <c r="K131" s="8" t="s">
        <v>1129</v>
      </c>
      <c r="L131" s="108">
        <v>29</v>
      </c>
      <c r="M131" s="8" t="s">
        <v>1033</v>
      </c>
      <c r="N131" s="8" t="s">
        <v>1142</v>
      </c>
      <c r="O131" s="148">
        <v>4</v>
      </c>
      <c r="P131" s="8" t="str">
        <f>VLOOKUP(O131,' (참고) 예산별 범례'!$I$68:$J$76,2,0)</f>
        <v>안전관련 물품 및 장비 구입비등</v>
      </c>
      <c r="Q131" s="8" t="s">
        <v>1143</v>
      </c>
      <c r="R131" s="9"/>
      <c r="S131" s="9"/>
      <c r="T131" s="46" t="s">
        <v>1146</v>
      </c>
      <c r="U131" s="6">
        <v>600000</v>
      </c>
      <c r="V131" s="6"/>
      <c r="W131" s="6">
        <v>600000</v>
      </c>
      <c r="X131" s="37">
        <v>250120</v>
      </c>
      <c r="Y131" s="100">
        <v>0.41686666666666666</v>
      </c>
      <c r="Z131" s="1"/>
    </row>
    <row r="132" spans="2:26" ht="99.95" customHeight="1">
      <c r="B132" s="8">
        <v>60</v>
      </c>
      <c r="C132" s="8" t="s">
        <v>1209</v>
      </c>
      <c r="D132" s="8" t="s">
        <v>1217</v>
      </c>
      <c r="E132" s="8" t="s">
        <v>62</v>
      </c>
      <c r="F132" s="8" t="s">
        <v>1230</v>
      </c>
      <c r="G132" s="8" t="s">
        <v>1157</v>
      </c>
      <c r="H132" s="8" t="s">
        <v>1139</v>
      </c>
      <c r="I132" s="8" t="s">
        <v>1158</v>
      </c>
      <c r="J132" s="13" t="s">
        <v>118</v>
      </c>
      <c r="K132" s="8" t="s">
        <v>1127</v>
      </c>
      <c r="L132" s="108">
        <v>43</v>
      </c>
      <c r="M132" s="8" t="s">
        <v>1047</v>
      </c>
      <c r="N132" s="8" t="s">
        <v>1142</v>
      </c>
      <c r="O132" s="106">
        <v>9</v>
      </c>
      <c r="P132" s="8" t="str">
        <f>VLOOKUP(O132,' (참고) 예산별 범례'!$I$68:$J$76,2,0)</f>
        <v>기타</v>
      </c>
      <c r="Q132" s="9"/>
      <c r="R132" s="8" t="s">
        <v>1143</v>
      </c>
      <c r="S132" s="9"/>
      <c r="T132" s="46" t="s">
        <v>1146</v>
      </c>
      <c r="U132" s="6">
        <v>60000</v>
      </c>
      <c r="V132" s="6"/>
      <c r="W132" s="6">
        <v>60000</v>
      </c>
      <c r="X132" s="37">
        <v>0</v>
      </c>
      <c r="Y132" s="100">
        <v>0</v>
      </c>
      <c r="Z132" s="1"/>
    </row>
    <row r="133" spans="2:26" ht="99.95" customHeight="1">
      <c r="B133" s="8">
        <v>61</v>
      </c>
      <c r="C133" s="8" t="s">
        <v>1209</v>
      </c>
      <c r="D133" s="8" t="s">
        <v>1217</v>
      </c>
      <c r="E133" s="8" t="s">
        <v>62</v>
      </c>
      <c r="F133" s="8" t="s">
        <v>1230</v>
      </c>
      <c r="G133" s="8" t="s">
        <v>1157</v>
      </c>
      <c r="H133" s="8" t="s">
        <v>1139</v>
      </c>
      <c r="I133" s="8" t="s">
        <v>1158</v>
      </c>
      <c r="J133" s="13" t="s">
        <v>119</v>
      </c>
      <c r="K133" s="8" t="s">
        <v>1127</v>
      </c>
      <c r="L133" s="108">
        <v>43</v>
      </c>
      <c r="M133" s="8" t="s">
        <v>1047</v>
      </c>
      <c r="N133" s="8" t="s">
        <v>1142</v>
      </c>
      <c r="O133" s="106">
        <v>9</v>
      </c>
      <c r="P133" s="8" t="str">
        <f>VLOOKUP(O133,' (참고) 예산별 범례'!$I$68:$J$76,2,0)</f>
        <v>기타</v>
      </c>
      <c r="Q133" s="9"/>
      <c r="R133" s="8" t="s">
        <v>1143</v>
      </c>
      <c r="S133" s="9"/>
      <c r="T133" s="46" t="s">
        <v>1146</v>
      </c>
      <c r="U133" s="6">
        <v>750000</v>
      </c>
      <c r="V133" s="6"/>
      <c r="W133" s="6">
        <v>750000</v>
      </c>
      <c r="X133" s="37">
        <v>618000</v>
      </c>
      <c r="Y133" s="100">
        <v>0.82399999999999995</v>
      </c>
      <c r="Z133" s="1"/>
    </row>
    <row r="134" spans="2:26" ht="99.95" customHeight="1">
      <c r="B134" s="8">
        <v>62</v>
      </c>
      <c r="C134" s="8" t="s">
        <v>1209</v>
      </c>
      <c r="D134" s="8" t="s">
        <v>1217</v>
      </c>
      <c r="E134" s="8" t="s">
        <v>62</v>
      </c>
      <c r="F134" s="8" t="s">
        <v>1230</v>
      </c>
      <c r="G134" s="8" t="s">
        <v>1157</v>
      </c>
      <c r="H134" s="8" t="s">
        <v>1139</v>
      </c>
      <c r="I134" s="8" t="s">
        <v>1158</v>
      </c>
      <c r="J134" s="13" t="s">
        <v>120</v>
      </c>
      <c r="K134" s="91" t="s">
        <v>1127</v>
      </c>
      <c r="L134" s="109" t="s">
        <v>1231</v>
      </c>
      <c r="M134" s="8" t="s">
        <v>1043</v>
      </c>
      <c r="N134" s="8" t="s">
        <v>1142</v>
      </c>
      <c r="O134" s="106">
        <v>7</v>
      </c>
      <c r="P134" s="8" t="str">
        <f>VLOOKUP(O134,' (참고) 예산별 범례'!$I$68:$J$76,2,0)</f>
        <v>재해재난예방을 위한 SOC 구축 및 관리</v>
      </c>
      <c r="Q134" s="8" t="s">
        <v>1143</v>
      </c>
      <c r="R134" s="9"/>
      <c r="S134" s="9"/>
      <c r="T134" s="8" t="s">
        <v>1148</v>
      </c>
      <c r="U134" s="6">
        <v>200000</v>
      </c>
      <c r="V134" s="6"/>
      <c r="W134" s="6">
        <v>200000</v>
      </c>
      <c r="X134" s="37">
        <v>138000</v>
      </c>
      <c r="Y134" s="100">
        <v>0.69</v>
      </c>
      <c r="Z134" s="1"/>
    </row>
    <row r="135" spans="2:26" ht="99.95" customHeight="1">
      <c r="B135" s="8">
        <v>63</v>
      </c>
      <c r="C135" s="8" t="s">
        <v>1209</v>
      </c>
      <c r="D135" s="8" t="s">
        <v>1217</v>
      </c>
      <c r="E135" s="8" t="s">
        <v>62</v>
      </c>
      <c r="F135" s="8" t="s">
        <v>1234</v>
      </c>
      <c r="G135" s="8" t="s">
        <v>1181</v>
      </c>
      <c r="H135" s="8" t="s">
        <v>1139</v>
      </c>
      <c r="I135" s="8" t="s">
        <v>1182</v>
      </c>
      <c r="J135" s="13" t="s">
        <v>121</v>
      </c>
      <c r="K135" s="91" t="s">
        <v>1127</v>
      </c>
      <c r="L135" s="109" t="s">
        <v>1193</v>
      </c>
      <c r="M135" s="8" t="s">
        <v>1047</v>
      </c>
      <c r="N135" s="8" t="s">
        <v>1142</v>
      </c>
      <c r="O135" s="106">
        <v>9</v>
      </c>
      <c r="P135" s="8" t="str">
        <f>VLOOKUP(O135,' (참고) 예산별 범례'!$I$68:$J$76,2,0)</f>
        <v>기타</v>
      </c>
      <c r="Q135" s="9"/>
      <c r="R135" s="9"/>
      <c r="S135" s="8" t="s">
        <v>1143</v>
      </c>
      <c r="T135" s="9" t="s">
        <v>1148</v>
      </c>
      <c r="U135" s="6">
        <v>1700000</v>
      </c>
      <c r="V135" s="6"/>
      <c r="W135" s="6">
        <v>1700000</v>
      </c>
      <c r="X135" s="37">
        <v>1650000</v>
      </c>
      <c r="Y135" s="100">
        <v>0.97058823529411764</v>
      </c>
      <c r="Z135" s="1"/>
    </row>
    <row r="136" spans="2:26" ht="99.95" customHeight="1">
      <c r="B136" s="8">
        <v>64</v>
      </c>
      <c r="C136" s="8" t="s">
        <v>1209</v>
      </c>
      <c r="D136" s="8" t="s">
        <v>1217</v>
      </c>
      <c r="E136" s="8" t="s">
        <v>62</v>
      </c>
      <c r="F136" s="8" t="s">
        <v>1234</v>
      </c>
      <c r="G136" s="8" t="s">
        <v>1181</v>
      </c>
      <c r="H136" s="8" t="s">
        <v>1139</v>
      </c>
      <c r="I136" s="8" t="s">
        <v>1182</v>
      </c>
      <c r="J136" s="13" t="s">
        <v>122</v>
      </c>
      <c r="K136" s="91" t="s">
        <v>1127</v>
      </c>
      <c r="L136" s="109" t="s">
        <v>1193</v>
      </c>
      <c r="M136" s="8" t="s">
        <v>1047</v>
      </c>
      <c r="N136" s="8" t="s">
        <v>1142</v>
      </c>
      <c r="O136" s="106">
        <v>9</v>
      </c>
      <c r="P136" s="8" t="str">
        <f>VLOOKUP(O136,' (참고) 예산별 범례'!$I$68:$J$76,2,0)</f>
        <v>기타</v>
      </c>
      <c r="Q136" s="9"/>
      <c r="R136" s="9"/>
      <c r="S136" s="8" t="s">
        <v>1143</v>
      </c>
      <c r="T136" s="9" t="s">
        <v>1148</v>
      </c>
      <c r="U136" s="6">
        <v>16750000</v>
      </c>
      <c r="V136" s="6"/>
      <c r="W136" s="6">
        <v>16750000</v>
      </c>
      <c r="X136" s="37">
        <v>10437860</v>
      </c>
      <c r="Y136" s="100">
        <v>0.62315582089552235</v>
      </c>
      <c r="Z136" s="1"/>
    </row>
    <row r="137" spans="2:26" ht="99.95" customHeight="1">
      <c r="B137" s="8">
        <v>65</v>
      </c>
      <c r="C137" s="8" t="s">
        <v>1209</v>
      </c>
      <c r="D137" s="8" t="s">
        <v>1217</v>
      </c>
      <c r="E137" s="8" t="s">
        <v>62</v>
      </c>
      <c r="F137" s="8" t="s">
        <v>1234</v>
      </c>
      <c r="G137" s="8" t="s">
        <v>1151</v>
      </c>
      <c r="H137" s="8" t="s">
        <v>1139</v>
      </c>
      <c r="I137" s="8" t="s">
        <v>1152</v>
      </c>
      <c r="J137" s="13" t="s">
        <v>1235</v>
      </c>
      <c r="K137" s="8" t="s">
        <v>1127</v>
      </c>
      <c r="L137" s="108">
        <v>36</v>
      </c>
      <c r="M137" s="8" t="s">
        <v>1040</v>
      </c>
      <c r="N137" s="8" t="s">
        <v>1142</v>
      </c>
      <c r="O137" s="148">
        <v>5</v>
      </c>
      <c r="P137" s="8" t="str">
        <f>VLOOKUP(O137,' (참고) 예산별 범례'!$I$68:$J$76,2,0)</f>
        <v>안전관련 교육훈련홍보</v>
      </c>
      <c r="Q137" s="9"/>
      <c r="R137" s="9"/>
      <c r="S137" s="8" t="s">
        <v>1143</v>
      </c>
      <c r="T137" s="8" t="s">
        <v>1146</v>
      </c>
      <c r="U137" s="6">
        <v>400000</v>
      </c>
      <c r="V137" s="6"/>
      <c r="W137" s="6">
        <v>400000</v>
      </c>
      <c r="X137" s="37">
        <v>400000</v>
      </c>
      <c r="Y137" s="100">
        <v>1</v>
      </c>
      <c r="Z137" s="1"/>
    </row>
    <row r="138" spans="2:26" ht="99.95" customHeight="1">
      <c r="B138" s="8">
        <v>66</v>
      </c>
      <c r="C138" s="8" t="s">
        <v>1209</v>
      </c>
      <c r="D138" s="8" t="s">
        <v>1217</v>
      </c>
      <c r="E138" s="8" t="s">
        <v>62</v>
      </c>
      <c r="F138" s="8" t="s">
        <v>1234</v>
      </c>
      <c r="G138" s="8" t="s">
        <v>1157</v>
      </c>
      <c r="H138" s="8" t="s">
        <v>1139</v>
      </c>
      <c r="I138" s="8" t="s">
        <v>1158</v>
      </c>
      <c r="J138" s="13" t="s">
        <v>123</v>
      </c>
      <c r="K138" s="8" t="s">
        <v>1127</v>
      </c>
      <c r="L138" s="108">
        <v>43</v>
      </c>
      <c r="M138" s="8" t="s">
        <v>1047</v>
      </c>
      <c r="N138" s="8" t="s">
        <v>1142</v>
      </c>
      <c r="O138" s="106">
        <v>9</v>
      </c>
      <c r="P138" s="8" t="str">
        <f>VLOOKUP(O138,' (참고) 예산별 범례'!$I$68:$J$76,2,0)</f>
        <v>기타</v>
      </c>
      <c r="Q138" s="9"/>
      <c r="R138" s="9"/>
      <c r="S138" s="8" t="s">
        <v>1143</v>
      </c>
      <c r="T138" s="9" t="s">
        <v>1148</v>
      </c>
      <c r="U138" s="6">
        <v>14808000</v>
      </c>
      <c r="V138" s="6"/>
      <c r="W138" s="6">
        <v>14808000</v>
      </c>
      <c r="X138" s="37">
        <v>10314460</v>
      </c>
      <c r="Y138" s="100">
        <v>0.6965464613722312</v>
      </c>
      <c r="Z138" s="1"/>
    </row>
    <row r="139" spans="2:26" ht="99.95" customHeight="1">
      <c r="B139" s="8">
        <v>67</v>
      </c>
      <c r="C139" s="8" t="s">
        <v>1209</v>
      </c>
      <c r="D139" s="8" t="s">
        <v>1217</v>
      </c>
      <c r="E139" s="8" t="s">
        <v>62</v>
      </c>
      <c r="F139" s="8" t="s">
        <v>1234</v>
      </c>
      <c r="G139" s="8" t="s">
        <v>1157</v>
      </c>
      <c r="H139" s="8" t="s">
        <v>1139</v>
      </c>
      <c r="I139" s="8" t="s">
        <v>1158</v>
      </c>
      <c r="J139" s="13" t="s">
        <v>124</v>
      </c>
      <c r="K139" s="8" t="s">
        <v>1127</v>
      </c>
      <c r="L139" s="108">
        <v>43</v>
      </c>
      <c r="M139" s="8" t="s">
        <v>1047</v>
      </c>
      <c r="N139" s="8" t="s">
        <v>1142</v>
      </c>
      <c r="O139" s="106">
        <v>9</v>
      </c>
      <c r="P139" s="8" t="str">
        <f>VLOOKUP(O139,' (참고) 예산별 범례'!$I$68:$J$76,2,0)</f>
        <v>기타</v>
      </c>
      <c r="Q139" s="9"/>
      <c r="R139" s="9"/>
      <c r="S139" s="8" t="s">
        <v>1143</v>
      </c>
      <c r="T139" s="9" t="s">
        <v>1148</v>
      </c>
      <c r="U139" s="6">
        <v>10728000</v>
      </c>
      <c r="V139" s="6"/>
      <c r="W139" s="6">
        <v>10728000</v>
      </c>
      <c r="X139" s="37">
        <v>5934830</v>
      </c>
      <c r="Y139" s="100">
        <v>0.55320935868754662</v>
      </c>
      <c r="Z139" s="1"/>
    </row>
    <row r="140" spans="2:26" ht="99.95" customHeight="1">
      <c r="B140" s="8">
        <v>68</v>
      </c>
      <c r="C140" s="8" t="s">
        <v>1209</v>
      </c>
      <c r="D140" s="8" t="s">
        <v>1217</v>
      </c>
      <c r="E140" s="8" t="s">
        <v>62</v>
      </c>
      <c r="F140" s="8" t="s">
        <v>1234</v>
      </c>
      <c r="G140" s="8" t="s">
        <v>1157</v>
      </c>
      <c r="H140" s="8" t="s">
        <v>1139</v>
      </c>
      <c r="I140" s="8" t="s">
        <v>1158</v>
      </c>
      <c r="J140" s="13" t="s">
        <v>125</v>
      </c>
      <c r="K140" s="8" t="s">
        <v>1127</v>
      </c>
      <c r="L140" s="108">
        <v>43</v>
      </c>
      <c r="M140" s="8" t="s">
        <v>1047</v>
      </c>
      <c r="N140" s="8" t="s">
        <v>1142</v>
      </c>
      <c r="O140" s="106">
        <v>9</v>
      </c>
      <c r="P140" s="8" t="str">
        <f>VLOOKUP(O140,' (참고) 예산별 범례'!$I$68:$J$76,2,0)</f>
        <v>기타</v>
      </c>
      <c r="Q140" s="9"/>
      <c r="R140" s="9"/>
      <c r="S140" s="8" t="s">
        <v>1143</v>
      </c>
      <c r="T140" s="9" t="s">
        <v>1148</v>
      </c>
      <c r="U140" s="6">
        <v>10800000</v>
      </c>
      <c r="V140" s="6"/>
      <c r="W140" s="6">
        <v>10800000</v>
      </c>
      <c r="X140" s="37">
        <v>9855240</v>
      </c>
      <c r="Y140" s="100">
        <v>0.91252222222222223</v>
      </c>
      <c r="Z140" s="1"/>
    </row>
    <row r="141" spans="2:26" s="3" customFormat="1" ht="99.95" customHeight="1">
      <c r="B141" s="8">
        <v>69</v>
      </c>
      <c r="C141" s="8" t="s">
        <v>1209</v>
      </c>
      <c r="D141" s="8" t="s">
        <v>1217</v>
      </c>
      <c r="E141" s="8" t="s">
        <v>62</v>
      </c>
      <c r="F141" s="8" t="s">
        <v>1234</v>
      </c>
      <c r="G141" s="8" t="s">
        <v>1157</v>
      </c>
      <c r="H141" s="8" t="s">
        <v>1139</v>
      </c>
      <c r="I141" s="8" t="s">
        <v>1158</v>
      </c>
      <c r="J141" s="13" t="s">
        <v>126</v>
      </c>
      <c r="K141" s="8" t="s">
        <v>1127</v>
      </c>
      <c r="L141" s="108">
        <v>43</v>
      </c>
      <c r="M141" s="8" t="s">
        <v>1047</v>
      </c>
      <c r="N141" s="8" t="s">
        <v>1142</v>
      </c>
      <c r="O141" s="106">
        <v>9</v>
      </c>
      <c r="P141" s="8" t="str">
        <f>VLOOKUP(O141,' (참고) 예산별 범례'!$I$68:$J$76,2,0)</f>
        <v>기타</v>
      </c>
      <c r="Q141" s="9"/>
      <c r="R141" s="9"/>
      <c r="S141" s="8" t="s">
        <v>1143</v>
      </c>
      <c r="T141" s="8" t="s">
        <v>1148</v>
      </c>
      <c r="U141" s="6">
        <v>1800000</v>
      </c>
      <c r="V141" s="6"/>
      <c r="W141" s="6">
        <v>1800000</v>
      </c>
      <c r="X141" s="37">
        <v>1227600</v>
      </c>
      <c r="Y141" s="100">
        <v>0.68200000000000005</v>
      </c>
      <c r="Z141" s="1"/>
    </row>
    <row r="142" spans="2:26" ht="99.95" customHeight="1">
      <c r="B142" s="8">
        <v>70</v>
      </c>
      <c r="C142" s="8" t="s">
        <v>1209</v>
      </c>
      <c r="D142" s="8" t="s">
        <v>1217</v>
      </c>
      <c r="E142" s="8" t="s">
        <v>62</v>
      </c>
      <c r="F142" s="8" t="s">
        <v>1234</v>
      </c>
      <c r="G142" s="8" t="s">
        <v>1157</v>
      </c>
      <c r="H142" s="8" t="s">
        <v>1139</v>
      </c>
      <c r="I142" s="8" t="s">
        <v>1158</v>
      </c>
      <c r="J142" s="13" t="s">
        <v>127</v>
      </c>
      <c r="K142" s="91" t="s">
        <v>1127</v>
      </c>
      <c r="L142" s="109" t="s">
        <v>1231</v>
      </c>
      <c r="M142" s="8" t="s">
        <v>1043</v>
      </c>
      <c r="N142" s="8" t="s">
        <v>1142</v>
      </c>
      <c r="O142" s="106">
        <v>9</v>
      </c>
      <c r="P142" s="8" t="str">
        <f>VLOOKUP(O142,' (참고) 예산별 범례'!$I$68:$J$76,2,0)</f>
        <v>기타</v>
      </c>
      <c r="Q142" s="8" t="s">
        <v>1143</v>
      </c>
      <c r="R142" s="9"/>
      <c r="S142" s="9"/>
      <c r="T142" s="8" t="s">
        <v>1163</v>
      </c>
      <c r="U142" s="6">
        <v>680000</v>
      </c>
      <c r="V142" s="6"/>
      <c r="W142" s="6">
        <v>680000</v>
      </c>
      <c r="X142" s="37">
        <v>261860</v>
      </c>
      <c r="Y142" s="100">
        <v>0.38508823529411762</v>
      </c>
      <c r="Z142" s="1"/>
    </row>
    <row r="143" spans="2:26" ht="99.95" customHeight="1">
      <c r="B143" s="8">
        <v>71</v>
      </c>
      <c r="C143" s="8" t="s">
        <v>1209</v>
      </c>
      <c r="D143" s="8" t="s">
        <v>1217</v>
      </c>
      <c r="E143" s="8" t="s">
        <v>62</v>
      </c>
      <c r="F143" s="8" t="s">
        <v>1234</v>
      </c>
      <c r="G143" s="8" t="s">
        <v>1157</v>
      </c>
      <c r="H143" s="8" t="s">
        <v>1139</v>
      </c>
      <c r="I143" s="8" t="s">
        <v>1158</v>
      </c>
      <c r="J143" s="13" t="s">
        <v>128</v>
      </c>
      <c r="K143" s="8" t="s">
        <v>1129</v>
      </c>
      <c r="L143" s="108">
        <v>12</v>
      </c>
      <c r="M143" s="8" t="s">
        <v>1016</v>
      </c>
      <c r="N143" s="8" t="s">
        <v>1142</v>
      </c>
      <c r="O143" s="106">
        <v>9</v>
      </c>
      <c r="P143" s="8" t="str">
        <f>VLOOKUP(O143,' (참고) 예산별 범례'!$I$68:$J$76,2,0)</f>
        <v>기타</v>
      </c>
      <c r="Q143" s="8" t="s">
        <v>1143</v>
      </c>
      <c r="R143" s="9"/>
      <c r="S143" s="9"/>
      <c r="T143" s="8" t="s">
        <v>1148</v>
      </c>
      <c r="U143" s="6">
        <v>1554000</v>
      </c>
      <c r="V143" s="6"/>
      <c r="W143" s="6">
        <v>1554000</v>
      </c>
      <c r="X143" s="37">
        <v>1267040</v>
      </c>
      <c r="Y143" s="100">
        <v>0.81534105534105539</v>
      </c>
      <c r="Z143" s="1"/>
    </row>
    <row r="144" spans="2:26" ht="99.95" customHeight="1">
      <c r="B144" s="8">
        <v>72</v>
      </c>
      <c r="C144" s="8" t="s">
        <v>1209</v>
      </c>
      <c r="D144" s="8" t="s">
        <v>1217</v>
      </c>
      <c r="E144" s="8" t="s">
        <v>62</v>
      </c>
      <c r="F144" s="8" t="s">
        <v>1234</v>
      </c>
      <c r="G144" s="8" t="s">
        <v>1157</v>
      </c>
      <c r="H144" s="8" t="s">
        <v>1139</v>
      </c>
      <c r="I144" s="8" t="s">
        <v>1158</v>
      </c>
      <c r="J144" s="13" t="s">
        <v>129</v>
      </c>
      <c r="K144" s="8" t="s">
        <v>1127</v>
      </c>
      <c r="L144" s="108">
        <v>43</v>
      </c>
      <c r="M144" s="8" t="s">
        <v>1047</v>
      </c>
      <c r="N144" s="8" t="s">
        <v>1142</v>
      </c>
      <c r="O144" s="106">
        <v>9</v>
      </c>
      <c r="P144" s="8" t="str">
        <f>VLOOKUP(O144,' (참고) 예산별 범례'!$I$68:$J$76,2,0)</f>
        <v>기타</v>
      </c>
      <c r="Q144" s="9"/>
      <c r="R144" s="9"/>
      <c r="S144" s="8" t="s">
        <v>1143</v>
      </c>
      <c r="T144" s="8" t="s">
        <v>1148</v>
      </c>
      <c r="U144" s="6">
        <v>1500000</v>
      </c>
      <c r="V144" s="6"/>
      <c r="W144" s="6">
        <v>1500000</v>
      </c>
      <c r="X144" s="37">
        <v>594000</v>
      </c>
      <c r="Y144" s="100">
        <v>0.39600000000000002</v>
      </c>
      <c r="Z144" s="1"/>
    </row>
    <row r="145" spans="2:27" ht="99.95" customHeight="1">
      <c r="B145" s="8">
        <v>73</v>
      </c>
      <c r="C145" s="8" t="s">
        <v>1209</v>
      </c>
      <c r="D145" s="8" t="s">
        <v>1217</v>
      </c>
      <c r="E145" s="8" t="s">
        <v>62</v>
      </c>
      <c r="F145" s="8" t="s">
        <v>1234</v>
      </c>
      <c r="G145" s="8" t="s">
        <v>1157</v>
      </c>
      <c r="H145" s="8" t="s">
        <v>1139</v>
      </c>
      <c r="I145" s="8" t="s">
        <v>1158</v>
      </c>
      <c r="J145" s="13" t="s">
        <v>130</v>
      </c>
      <c r="K145" s="8" t="s">
        <v>1127</v>
      </c>
      <c r="L145" s="108">
        <v>43</v>
      </c>
      <c r="M145" s="8" t="s">
        <v>1047</v>
      </c>
      <c r="N145" s="8" t="s">
        <v>1142</v>
      </c>
      <c r="O145" s="106">
        <v>9</v>
      </c>
      <c r="P145" s="8" t="str">
        <f>VLOOKUP(O145,' (참고) 예산별 범례'!$I$68:$J$76,2,0)</f>
        <v>기타</v>
      </c>
      <c r="Q145" s="9"/>
      <c r="R145" s="9"/>
      <c r="S145" s="8" t="s">
        <v>1143</v>
      </c>
      <c r="T145" s="8" t="s">
        <v>1148</v>
      </c>
      <c r="U145" s="6">
        <v>100000</v>
      </c>
      <c r="V145" s="6"/>
      <c r="W145" s="6">
        <v>100000</v>
      </c>
      <c r="X145" s="37">
        <v>89400</v>
      </c>
      <c r="Y145" s="100">
        <v>0.89400000000000002</v>
      </c>
      <c r="Z145" s="1"/>
    </row>
    <row r="146" spans="2:27" ht="99.95" customHeight="1">
      <c r="B146" s="8">
        <v>74</v>
      </c>
      <c r="C146" s="8" t="s">
        <v>1209</v>
      </c>
      <c r="D146" s="8" t="s">
        <v>1217</v>
      </c>
      <c r="E146" s="8" t="s">
        <v>62</v>
      </c>
      <c r="F146" s="8" t="s">
        <v>1234</v>
      </c>
      <c r="G146" s="8" t="s">
        <v>1157</v>
      </c>
      <c r="H146" s="8" t="s">
        <v>1139</v>
      </c>
      <c r="I146" s="8" t="s">
        <v>1158</v>
      </c>
      <c r="J146" s="13" t="s">
        <v>131</v>
      </c>
      <c r="K146" s="8" t="s">
        <v>1127</v>
      </c>
      <c r="L146" s="108">
        <v>38</v>
      </c>
      <c r="M146" s="8" t="s">
        <v>1042</v>
      </c>
      <c r="N146" s="8" t="s">
        <v>1142</v>
      </c>
      <c r="O146" s="106">
        <v>9</v>
      </c>
      <c r="P146" s="8" t="str">
        <f>VLOOKUP(O146,' (참고) 예산별 범례'!$I$68:$J$76,2,0)</f>
        <v>기타</v>
      </c>
      <c r="Q146" s="8" t="s">
        <v>1143</v>
      </c>
      <c r="R146" s="9"/>
      <c r="S146" s="9"/>
      <c r="T146" s="8" t="s">
        <v>1144</v>
      </c>
      <c r="U146" s="6">
        <v>3000000</v>
      </c>
      <c r="V146" s="6"/>
      <c r="W146" s="6">
        <v>3000000</v>
      </c>
      <c r="X146" s="37">
        <v>1654000</v>
      </c>
      <c r="Y146" s="100">
        <v>0.55133333333333334</v>
      </c>
      <c r="Z146" s="1"/>
    </row>
    <row r="147" spans="2:27" ht="99.95" customHeight="1">
      <c r="B147" s="8">
        <v>75</v>
      </c>
      <c r="C147" s="8" t="s">
        <v>1209</v>
      </c>
      <c r="D147" s="8" t="s">
        <v>1217</v>
      </c>
      <c r="E147" s="8" t="s">
        <v>62</v>
      </c>
      <c r="F147" s="8" t="s">
        <v>1234</v>
      </c>
      <c r="G147" s="8" t="s">
        <v>1223</v>
      </c>
      <c r="H147" s="8" t="s">
        <v>1224</v>
      </c>
      <c r="I147" s="8" t="s">
        <v>1225</v>
      </c>
      <c r="J147" s="13" t="s">
        <v>132</v>
      </c>
      <c r="K147" s="91" t="s">
        <v>1127</v>
      </c>
      <c r="L147" s="109" t="s">
        <v>1193</v>
      </c>
      <c r="M147" s="8" t="s">
        <v>1047</v>
      </c>
      <c r="N147" s="8" t="s">
        <v>1142</v>
      </c>
      <c r="O147" s="106">
        <v>1</v>
      </c>
      <c r="P147" s="8" t="str">
        <f>VLOOKUP(O147,' (참고) 예산별 범례'!$I$68:$J$76,2,0)</f>
        <v>위험설비 정비 및 개보수</v>
      </c>
      <c r="Q147" s="9"/>
      <c r="R147" s="8" t="s">
        <v>1143</v>
      </c>
      <c r="S147" s="9"/>
      <c r="T147" s="8" t="s">
        <v>1163</v>
      </c>
      <c r="U147" s="6">
        <v>1800000</v>
      </c>
      <c r="V147" s="6"/>
      <c r="W147" s="6">
        <v>1800000</v>
      </c>
      <c r="X147" s="37">
        <v>1797610</v>
      </c>
      <c r="Y147" s="100">
        <v>0.99867222222222218</v>
      </c>
      <c r="Z147" s="1"/>
    </row>
    <row r="148" spans="2:27" ht="99.95" customHeight="1">
      <c r="B148" s="8">
        <v>76</v>
      </c>
      <c r="C148" s="8" t="s">
        <v>1209</v>
      </c>
      <c r="D148" s="8" t="s">
        <v>1217</v>
      </c>
      <c r="E148" s="8" t="s">
        <v>62</v>
      </c>
      <c r="F148" s="8" t="s">
        <v>1234</v>
      </c>
      <c r="G148" s="8" t="s">
        <v>1211</v>
      </c>
      <c r="H148" s="8" t="s">
        <v>1212</v>
      </c>
      <c r="I148" s="8" t="s">
        <v>1213</v>
      </c>
      <c r="J148" s="13" t="s">
        <v>133</v>
      </c>
      <c r="K148" s="90" t="s">
        <v>1129</v>
      </c>
      <c r="L148" s="109" t="s">
        <v>1214</v>
      </c>
      <c r="M148" s="8" t="s">
        <v>1016</v>
      </c>
      <c r="N148" s="8" t="s">
        <v>1142</v>
      </c>
      <c r="O148" s="106">
        <v>1</v>
      </c>
      <c r="P148" s="8" t="str">
        <f>VLOOKUP(O148,' (참고) 예산별 범례'!$I$68:$J$76,2,0)</f>
        <v>위험설비 정비 및 개보수</v>
      </c>
      <c r="Q148" s="9"/>
      <c r="R148" s="8" t="s">
        <v>1143</v>
      </c>
      <c r="S148" s="9"/>
      <c r="T148" s="8" t="s">
        <v>1163</v>
      </c>
      <c r="U148" s="6">
        <v>52197000</v>
      </c>
      <c r="V148" s="6"/>
      <c r="W148" s="6">
        <v>52197000</v>
      </c>
      <c r="X148" s="37">
        <v>44752370</v>
      </c>
      <c r="Y148" s="100">
        <v>0.85737437017453111</v>
      </c>
      <c r="Z148" s="1"/>
    </row>
    <row r="149" spans="2:27" ht="99.95" customHeight="1">
      <c r="B149" s="8">
        <v>77</v>
      </c>
      <c r="C149" s="8" t="s">
        <v>1209</v>
      </c>
      <c r="D149" s="8" t="s">
        <v>1217</v>
      </c>
      <c r="E149" s="8" t="s">
        <v>62</v>
      </c>
      <c r="F149" s="8" t="s">
        <v>1234</v>
      </c>
      <c r="G149" s="8" t="s">
        <v>1211</v>
      </c>
      <c r="H149" s="8" t="s">
        <v>1212</v>
      </c>
      <c r="I149" s="8" t="s">
        <v>1213</v>
      </c>
      <c r="J149" s="13" t="s">
        <v>134</v>
      </c>
      <c r="K149" s="90" t="s">
        <v>1129</v>
      </c>
      <c r="L149" s="109" t="s">
        <v>1214</v>
      </c>
      <c r="M149" s="8" t="s">
        <v>1016</v>
      </c>
      <c r="N149" s="8" t="s">
        <v>1142</v>
      </c>
      <c r="O149" s="106">
        <v>1</v>
      </c>
      <c r="P149" s="8" t="str">
        <f>VLOOKUP(O149,' (참고) 예산별 범례'!$I$68:$J$76,2,0)</f>
        <v>위험설비 정비 및 개보수</v>
      </c>
      <c r="Q149" s="9"/>
      <c r="R149" s="8" t="s">
        <v>1143</v>
      </c>
      <c r="S149" s="9"/>
      <c r="T149" s="8" t="s">
        <v>1163</v>
      </c>
      <c r="U149" s="6">
        <v>74864000</v>
      </c>
      <c r="V149" s="6"/>
      <c r="W149" s="6">
        <v>74864000</v>
      </c>
      <c r="X149" s="37">
        <v>52766600</v>
      </c>
      <c r="Y149" s="100">
        <v>0.70483276341098522</v>
      </c>
      <c r="Z149" s="1"/>
    </row>
    <row r="150" spans="2:27" ht="99.95" customHeight="1">
      <c r="B150" s="8">
        <v>78</v>
      </c>
      <c r="C150" s="8" t="s">
        <v>1209</v>
      </c>
      <c r="D150" s="8" t="s">
        <v>1217</v>
      </c>
      <c r="E150" s="8" t="s">
        <v>26</v>
      </c>
      <c r="F150" s="8" t="s">
        <v>1236</v>
      </c>
      <c r="G150" s="8" t="s">
        <v>1172</v>
      </c>
      <c r="H150" s="8" t="s">
        <v>1139</v>
      </c>
      <c r="I150" s="8" t="s">
        <v>1173</v>
      </c>
      <c r="J150" s="13" t="s">
        <v>135</v>
      </c>
      <c r="K150" s="91" t="s">
        <v>1127</v>
      </c>
      <c r="L150" s="109" t="s">
        <v>1193</v>
      </c>
      <c r="M150" s="8" t="s">
        <v>1047</v>
      </c>
      <c r="N150" s="8" t="s">
        <v>1142</v>
      </c>
      <c r="O150" s="106">
        <v>4</v>
      </c>
      <c r="P150" s="8" t="str">
        <f>VLOOKUP(O150,' (참고) 예산별 범례'!$I$68:$J$76,2,0)</f>
        <v>안전관련 물품 및 장비 구입비등</v>
      </c>
      <c r="Q150" s="9"/>
      <c r="R150" s="9"/>
      <c r="S150" s="8" t="s">
        <v>1143</v>
      </c>
      <c r="T150" s="8" t="s">
        <v>1146</v>
      </c>
      <c r="U150" s="6">
        <v>1200000</v>
      </c>
      <c r="V150" s="6"/>
      <c r="W150" s="6">
        <v>1200000</v>
      </c>
      <c r="X150" s="37">
        <v>1075230</v>
      </c>
      <c r="Y150" s="100">
        <v>0.89602499999999996</v>
      </c>
      <c r="Z150" s="1"/>
    </row>
    <row r="151" spans="2:27" ht="99.95" customHeight="1">
      <c r="B151" s="8">
        <v>79</v>
      </c>
      <c r="C151" s="8" t="s">
        <v>1209</v>
      </c>
      <c r="D151" s="8" t="s">
        <v>1217</v>
      </c>
      <c r="E151" s="8" t="s">
        <v>26</v>
      </c>
      <c r="F151" s="8" t="s">
        <v>1236</v>
      </c>
      <c r="G151" s="8" t="s">
        <v>1172</v>
      </c>
      <c r="H151" s="8" t="s">
        <v>1139</v>
      </c>
      <c r="I151" s="8" t="s">
        <v>1173</v>
      </c>
      <c r="J151" s="13" t="s">
        <v>136</v>
      </c>
      <c r="K151" s="91" t="s">
        <v>1127</v>
      </c>
      <c r="L151" s="109" t="s">
        <v>1193</v>
      </c>
      <c r="M151" s="8" t="s">
        <v>1047</v>
      </c>
      <c r="N151" s="8" t="s">
        <v>1142</v>
      </c>
      <c r="O151" s="106">
        <v>4</v>
      </c>
      <c r="P151" s="8" t="str">
        <f>VLOOKUP(O151,' (참고) 예산별 범례'!$I$68:$J$76,2,0)</f>
        <v>안전관련 물품 및 장비 구입비등</v>
      </c>
      <c r="Q151" s="9"/>
      <c r="R151" s="9"/>
      <c r="S151" s="8" t="s">
        <v>1143</v>
      </c>
      <c r="T151" s="8" t="s">
        <v>1146</v>
      </c>
      <c r="U151" s="6">
        <v>500000</v>
      </c>
      <c r="V151" s="6"/>
      <c r="W151" s="6">
        <v>500000</v>
      </c>
      <c r="X151" s="37">
        <v>151590</v>
      </c>
      <c r="Y151" s="100">
        <v>0.30318000000000001</v>
      </c>
      <c r="Z151" s="1"/>
    </row>
    <row r="152" spans="2:27" ht="99.95" customHeight="1">
      <c r="B152" s="8">
        <v>80</v>
      </c>
      <c r="C152" s="8" t="s">
        <v>1209</v>
      </c>
      <c r="D152" s="8" t="s">
        <v>1217</v>
      </c>
      <c r="E152" s="8" t="s">
        <v>26</v>
      </c>
      <c r="F152" s="8" t="s">
        <v>1236</v>
      </c>
      <c r="G152" s="8" t="s">
        <v>1172</v>
      </c>
      <c r="H152" s="8" t="s">
        <v>1139</v>
      </c>
      <c r="I152" s="8" t="s">
        <v>1173</v>
      </c>
      <c r="J152" s="13" t="s">
        <v>137</v>
      </c>
      <c r="K152" s="91" t="s">
        <v>1127</v>
      </c>
      <c r="L152" s="109" t="s">
        <v>1193</v>
      </c>
      <c r="M152" s="8" t="s">
        <v>1047</v>
      </c>
      <c r="N152" s="8" t="s">
        <v>1142</v>
      </c>
      <c r="O152" s="106">
        <v>9</v>
      </c>
      <c r="P152" s="8" t="str">
        <f>VLOOKUP(O152,' (참고) 예산별 범례'!$I$68:$J$76,2,0)</f>
        <v>기타</v>
      </c>
      <c r="Q152" s="9"/>
      <c r="R152" s="8" t="s">
        <v>1143</v>
      </c>
      <c r="S152" s="9"/>
      <c r="T152" s="8" t="s">
        <v>1146</v>
      </c>
      <c r="U152" s="6">
        <v>900000</v>
      </c>
      <c r="V152" s="6"/>
      <c r="W152" s="6">
        <v>900000</v>
      </c>
      <c r="X152" s="37">
        <v>679400</v>
      </c>
      <c r="Y152" s="100">
        <v>0.75488888888888894</v>
      </c>
      <c r="Z152" s="1"/>
    </row>
    <row r="153" spans="2:27" ht="99.95" customHeight="1">
      <c r="B153" s="8">
        <v>81</v>
      </c>
      <c r="C153" s="8" t="s">
        <v>1209</v>
      </c>
      <c r="D153" s="8" t="s">
        <v>1217</v>
      </c>
      <c r="E153" s="8" t="s">
        <v>26</v>
      </c>
      <c r="F153" s="8" t="s">
        <v>1236</v>
      </c>
      <c r="G153" s="8" t="s">
        <v>1172</v>
      </c>
      <c r="H153" s="8" t="s">
        <v>1139</v>
      </c>
      <c r="I153" s="8" t="s">
        <v>1173</v>
      </c>
      <c r="J153" s="13" t="s">
        <v>138</v>
      </c>
      <c r="K153" s="91" t="s">
        <v>1127</v>
      </c>
      <c r="L153" s="109" t="s">
        <v>1192</v>
      </c>
      <c r="M153" s="8" t="s">
        <v>1040</v>
      </c>
      <c r="N153" s="8" t="s">
        <v>1142</v>
      </c>
      <c r="O153" s="106">
        <v>5</v>
      </c>
      <c r="P153" s="8" t="str">
        <f>VLOOKUP(O153,' (참고) 예산별 범례'!$I$68:$J$76,2,0)</f>
        <v>안전관련 교육훈련홍보</v>
      </c>
      <c r="Q153" s="8" t="s">
        <v>1143</v>
      </c>
      <c r="R153" s="9"/>
      <c r="S153" s="9"/>
      <c r="T153" s="8" t="s">
        <v>1146</v>
      </c>
      <c r="U153" s="6">
        <v>2000000</v>
      </c>
      <c r="V153" s="6"/>
      <c r="W153" s="6">
        <v>2000000</v>
      </c>
      <c r="X153" s="37">
        <v>1829000</v>
      </c>
      <c r="Y153" s="100">
        <v>0.91449999999999998</v>
      </c>
      <c r="Z153" s="1"/>
    </row>
    <row r="154" spans="2:27" ht="99.95" customHeight="1">
      <c r="B154" s="8">
        <v>82</v>
      </c>
      <c r="C154" s="8" t="s">
        <v>1209</v>
      </c>
      <c r="D154" s="8" t="s">
        <v>1217</v>
      </c>
      <c r="E154" s="8" t="s">
        <v>26</v>
      </c>
      <c r="F154" s="8" t="s">
        <v>1236</v>
      </c>
      <c r="G154" s="8" t="s">
        <v>1154</v>
      </c>
      <c r="H154" s="8" t="s">
        <v>1139</v>
      </c>
      <c r="I154" s="8" t="s">
        <v>1155</v>
      </c>
      <c r="J154" s="13" t="s">
        <v>139</v>
      </c>
      <c r="K154" s="91" t="s">
        <v>1127</v>
      </c>
      <c r="L154" s="109" t="s">
        <v>1193</v>
      </c>
      <c r="M154" s="8" t="s">
        <v>1047</v>
      </c>
      <c r="N154" s="8" t="s">
        <v>1142</v>
      </c>
      <c r="O154" s="106">
        <v>9</v>
      </c>
      <c r="P154" s="8" t="str">
        <f>VLOOKUP(O154,' (참고) 예산별 범례'!$I$68:$J$76,2,0)</f>
        <v>기타</v>
      </c>
      <c r="Q154" s="8" t="s">
        <v>1143</v>
      </c>
      <c r="R154" s="9"/>
      <c r="S154" s="9"/>
      <c r="T154" s="8" t="s">
        <v>1148</v>
      </c>
      <c r="U154" s="6">
        <v>960000</v>
      </c>
      <c r="V154" s="6"/>
      <c r="W154" s="6">
        <v>960000</v>
      </c>
      <c r="X154" s="37">
        <v>0</v>
      </c>
      <c r="Y154" s="100">
        <v>0</v>
      </c>
      <c r="Z154" s="1"/>
    </row>
    <row r="155" spans="2:27" ht="99.95" customHeight="1">
      <c r="B155" s="8">
        <v>83</v>
      </c>
      <c r="C155" s="8" t="s">
        <v>1209</v>
      </c>
      <c r="D155" s="8" t="s">
        <v>1217</v>
      </c>
      <c r="E155" s="8" t="s">
        <v>26</v>
      </c>
      <c r="F155" s="8" t="s">
        <v>1236</v>
      </c>
      <c r="G155" s="8" t="s">
        <v>1160</v>
      </c>
      <c r="H155" s="8" t="s">
        <v>1139</v>
      </c>
      <c r="I155" s="8" t="s">
        <v>1161</v>
      </c>
      <c r="J155" s="13" t="s">
        <v>140</v>
      </c>
      <c r="K155" s="8" t="s">
        <v>1129</v>
      </c>
      <c r="L155" s="108">
        <v>13</v>
      </c>
      <c r="M155" s="8" t="s">
        <v>1017</v>
      </c>
      <c r="N155" s="8" t="s">
        <v>1142</v>
      </c>
      <c r="O155" s="106">
        <v>1</v>
      </c>
      <c r="P155" s="8" t="str">
        <f>VLOOKUP(O155,' (참고) 예산별 범례'!$I$68:$J$76,2,0)</f>
        <v>위험설비 정비 및 개보수</v>
      </c>
      <c r="Q155" s="9"/>
      <c r="R155" s="8" t="s">
        <v>1143</v>
      </c>
      <c r="S155" s="9"/>
      <c r="T155" s="8" t="s">
        <v>1163</v>
      </c>
      <c r="U155" s="6">
        <v>2900000</v>
      </c>
      <c r="V155" s="6"/>
      <c r="W155" s="6">
        <v>2900000</v>
      </c>
      <c r="X155" s="37">
        <v>1705000</v>
      </c>
      <c r="Y155" s="100">
        <v>0.58793103448275863</v>
      </c>
      <c r="Z155" s="1"/>
    </row>
    <row r="156" spans="2:27" ht="99.95" customHeight="1">
      <c r="B156" s="8">
        <v>84</v>
      </c>
      <c r="C156" s="8" t="s">
        <v>1209</v>
      </c>
      <c r="D156" s="8" t="s">
        <v>1237</v>
      </c>
      <c r="E156" s="9" t="s">
        <v>142</v>
      </c>
      <c r="F156" s="9" t="s">
        <v>143</v>
      </c>
      <c r="G156" s="9" t="s">
        <v>1095</v>
      </c>
      <c r="H156" s="9" t="s">
        <v>1098</v>
      </c>
      <c r="I156" s="8" t="s">
        <v>1099</v>
      </c>
      <c r="J156" s="13" t="s">
        <v>1238</v>
      </c>
      <c r="K156" s="90" t="s">
        <v>1129</v>
      </c>
      <c r="L156" s="109" t="s">
        <v>1214</v>
      </c>
      <c r="M156" s="8" t="s">
        <v>1016</v>
      </c>
      <c r="N156" s="8" t="s">
        <v>1143</v>
      </c>
      <c r="O156" s="106">
        <v>7</v>
      </c>
      <c r="P156" s="8" t="str">
        <f>VLOOKUP(O156,' (참고) 예산별 범례'!$I$68:$J$76,2,0)</f>
        <v>재해재난예방을 위한 SOC 구축 및 관리</v>
      </c>
      <c r="Q156" s="9"/>
      <c r="R156" s="8" t="s">
        <v>1143</v>
      </c>
      <c r="S156" s="9"/>
      <c r="T156" s="8" t="s">
        <v>1163</v>
      </c>
      <c r="U156" s="6">
        <v>1368800000</v>
      </c>
      <c r="V156" s="6">
        <v>-193614000</v>
      </c>
      <c r="W156" s="6">
        <v>1175186000</v>
      </c>
      <c r="X156" s="37">
        <v>1176275990</v>
      </c>
      <c r="Y156" s="101">
        <v>1.0009275042418817</v>
      </c>
      <c r="Z156" s="1"/>
      <c r="AA156" s="4" t="s">
        <v>824</v>
      </c>
    </row>
    <row r="157" spans="2:27" ht="99.95" customHeight="1">
      <c r="B157" s="8">
        <v>85</v>
      </c>
      <c r="C157" s="8" t="s">
        <v>1209</v>
      </c>
      <c r="D157" s="8" t="s">
        <v>1237</v>
      </c>
      <c r="E157" s="9" t="s">
        <v>142</v>
      </c>
      <c r="F157" s="9" t="s">
        <v>143</v>
      </c>
      <c r="G157" s="9" t="s">
        <v>1095</v>
      </c>
      <c r="H157" s="9" t="s">
        <v>1098</v>
      </c>
      <c r="I157" s="8" t="s">
        <v>1099</v>
      </c>
      <c r="J157" s="13" t="s">
        <v>1239</v>
      </c>
      <c r="K157" s="90" t="s">
        <v>1129</v>
      </c>
      <c r="L157" s="109" t="s">
        <v>1214</v>
      </c>
      <c r="M157" s="8" t="s">
        <v>1016</v>
      </c>
      <c r="N157" s="8" t="s">
        <v>1143</v>
      </c>
      <c r="O157" s="153">
        <v>7</v>
      </c>
      <c r="P157" s="8" t="str">
        <f>VLOOKUP(O157,' (참고) 예산별 범례'!$I$68:$J$76,2,0)</f>
        <v>재해재난예방을 위한 SOC 구축 및 관리</v>
      </c>
      <c r="Q157" s="9"/>
      <c r="R157" s="8" t="s">
        <v>1143</v>
      </c>
      <c r="S157" s="9"/>
      <c r="T157" s="8" t="s">
        <v>1148</v>
      </c>
      <c r="U157" s="6">
        <v>13750000</v>
      </c>
      <c r="V157" s="6"/>
      <c r="W157" s="6">
        <v>13750000</v>
      </c>
      <c r="X157" s="37">
        <v>12970000</v>
      </c>
      <c r="Y157" s="100">
        <v>0.94327272727272726</v>
      </c>
      <c r="Z157" s="1"/>
    </row>
    <row r="158" spans="2:27" ht="99.95" customHeight="1">
      <c r="B158" s="8">
        <v>86</v>
      </c>
      <c r="C158" s="8" t="s">
        <v>1209</v>
      </c>
      <c r="D158" s="8" t="s">
        <v>1237</v>
      </c>
      <c r="E158" s="8" t="s">
        <v>142</v>
      </c>
      <c r="F158" s="8" t="s">
        <v>143</v>
      </c>
      <c r="G158" s="8" t="s">
        <v>1095</v>
      </c>
      <c r="H158" s="8" t="s">
        <v>1098</v>
      </c>
      <c r="I158" s="8" t="s">
        <v>1099</v>
      </c>
      <c r="J158" s="13" t="s">
        <v>1240</v>
      </c>
      <c r="K158" s="90" t="s">
        <v>1129</v>
      </c>
      <c r="L158" s="109" t="s">
        <v>1214</v>
      </c>
      <c r="M158" s="8" t="s">
        <v>1016</v>
      </c>
      <c r="N158" s="8" t="s">
        <v>1143</v>
      </c>
      <c r="O158" s="153">
        <v>7</v>
      </c>
      <c r="P158" s="8" t="str">
        <f>VLOOKUP(O158,' (참고) 예산별 범례'!$I$68:$J$76,2,0)</f>
        <v>재해재난예방을 위한 SOC 구축 및 관리</v>
      </c>
      <c r="Q158" s="9"/>
      <c r="R158" s="8" t="s">
        <v>1143</v>
      </c>
      <c r="S158" s="9"/>
      <c r="T158" s="8" t="s">
        <v>1148</v>
      </c>
      <c r="U158" s="6">
        <v>9310000</v>
      </c>
      <c r="V158" s="6"/>
      <c r="W158" s="6">
        <v>9310000</v>
      </c>
      <c r="X158" s="37">
        <v>9000000</v>
      </c>
      <c r="Y158" s="100">
        <v>0.96670247046186897</v>
      </c>
      <c r="Z158" s="1"/>
    </row>
    <row r="159" spans="2:27" ht="99.95" customHeight="1">
      <c r="B159" s="8">
        <v>87</v>
      </c>
      <c r="C159" s="8" t="s">
        <v>1209</v>
      </c>
      <c r="D159" s="8" t="s">
        <v>1237</v>
      </c>
      <c r="E159" s="8" t="s">
        <v>142</v>
      </c>
      <c r="F159" s="8" t="s">
        <v>143</v>
      </c>
      <c r="G159" s="8" t="s">
        <v>1095</v>
      </c>
      <c r="H159" s="8" t="s">
        <v>1098</v>
      </c>
      <c r="I159" s="8" t="s">
        <v>1099</v>
      </c>
      <c r="J159" s="13" t="s">
        <v>1241</v>
      </c>
      <c r="K159" s="90" t="s">
        <v>1129</v>
      </c>
      <c r="L159" s="109" t="s">
        <v>1219</v>
      </c>
      <c r="M159" s="8" t="s">
        <v>1024</v>
      </c>
      <c r="N159" s="8" t="s">
        <v>1143</v>
      </c>
      <c r="O159" s="153">
        <v>7</v>
      </c>
      <c r="P159" s="8" t="str">
        <f>VLOOKUP(O159,' (참고) 예산별 범례'!$I$68:$J$76,2,0)</f>
        <v>재해재난예방을 위한 SOC 구축 및 관리</v>
      </c>
      <c r="Q159" s="9"/>
      <c r="R159" s="8" t="s">
        <v>1143</v>
      </c>
      <c r="S159" s="9"/>
      <c r="T159" s="8" t="s">
        <v>1163</v>
      </c>
      <c r="U159" s="6">
        <v>10000000</v>
      </c>
      <c r="V159" s="6"/>
      <c r="W159" s="6">
        <v>10000000</v>
      </c>
      <c r="X159" s="37">
        <v>9350000</v>
      </c>
      <c r="Y159" s="100">
        <v>0.93500000000000005</v>
      </c>
      <c r="Z159" s="1"/>
    </row>
    <row r="160" spans="2:27" ht="99.95" customHeight="1">
      <c r="B160" s="8">
        <v>88</v>
      </c>
      <c r="C160" s="8" t="s">
        <v>1209</v>
      </c>
      <c r="D160" s="8" t="s">
        <v>1237</v>
      </c>
      <c r="E160" s="8" t="s">
        <v>142</v>
      </c>
      <c r="F160" s="8" t="s">
        <v>143</v>
      </c>
      <c r="G160" s="8" t="s">
        <v>1095</v>
      </c>
      <c r="H160" s="8" t="s">
        <v>1098</v>
      </c>
      <c r="I160" s="8" t="s">
        <v>1099</v>
      </c>
      <c r="J160" s="13" t="s">
        <v>1242</v>
      </c>
      <c r="K160" s="90" t="s">
        <v>1129</v>
      </c>
      <c r="L160" s="109" t="s">
        <v>1221</v>
      </c>
      <c r="M160" s="8" t="s">
        <v>1014</v>
      </c>
      <c r="N160" s="8" t="s">
        <v>1143</v>
      </c>
      <c r="O160" s="153">
        <v>7</v>
      </c>
      <c r="P160" s="8" t="str">
        <f>VLOOKUP(O160,' (참고) 예산별 범례'!$I$68:$J$76,2,0)</f>
        <v>재해재난예방을 위한 SOC 구축 및 관리</v>
      </c>
      <c r="Q160" s="9"/>
      <c r="R160" s="8" t="s">
        <v>1143</v>
      </c>
      <c r="S160" s="9"/>
      <c r="T160" s="8" t="s">
        <v>1148</v>
      </c>
      <c r="U160" s="6">
        <v>27000000</v>
      </c>
      <c r="V160" s="6"/>
      <c r="W160" s="6">
        <v>27000000</v>
      </c>
      <c r="X160" s="37">
        <v>25135000</v>
      </c>
      <c r="Y160" s="100">
        <v>0.93092592592592593</v>
      </c>
      <c r="Z160" s="1"/>
    </row>
    <row r="161" spans="2:26" ht="99.95" customHeight="1">
      <c r="B161" s="8">
        <v>89</v>
      </c>
      <c r="C161" s="8" t="s">
        <v>1209</v>
      </c>
      <c r="D161" s="8" t="s">
        <v>1237</v>
      </c>
      <c r="E161" s="8" t="s">
        <v>142</v>
      </c>
      <c r="F161" s="9" t="s">
        <v>144</v>
      </c>
      <c r="G161" s="9" t="s">
        <v>1197</v>
      </c>
      <c r="H161" s="9" t="s">
        <v>1198</v>
      </c>
      <c r="I161" s="8" t="s">
        <v>1199</v>
      </c>
      <c r="J161" s="13" t="s">
        <v>145</v>
      </c>
      <c r="K161" s="90" t="s">
        <v>1129</v>
      </c>
      <c r="L161" s="109" t="s">
        <v>1218</v>
      </c>
      <c r="M161" s="8" t="s">
        <v>1029</v>
      </c>
      <c r="N161" s="8" t="s">
        <v>1142</v>
      </c>
      <c r="O161" s="106">
        <v>4</v>
      </c>
      <c r="P161" s="8" t="str">
        <f>VLOOKUP(O161,' (참고) 예산별 범례'!$I$68:$J$76,2,0)</f>
        <v>안전관련 물품 및 장비 구입비등</v>
      </c>
      <c r="Q161" s="9"/>
      <c r="R161" s="8" t="s">
        <v>1143</v>
      </c>
      <c r="S161" s="9"/>
      <c r="T161" s="8" t="s">
        <v>1163</v>
      </c>
      <c r="U161" s="6">
        <v>1500000</v>
      </c>
      <c r="V161" s="6"/>
      <c r="W161" s="6">
        <v>1500000</v>
      </c>
      <c r="X161" s="37">
        <v>1496000</v>
      </c>
      <c r="Y161" s="100">
        <v>0.99733333333333329</v>
      </c>
      <c r="Z161" s="1"/>
    </row>
    <row r="162" spans="2:26" ht="99.95" customHeight="1">
      <c r="B162" s="8">
        <v>90</v>
      </c>
      <c r="C162" s="8" t="s">
        <v>1209</v>
      </c>
      <c r="D162" s="8" t="s">
        <v>1237</v>
      </c>
      <c r="E162" s="8" t="s">
        <v>142</v>
      </c>
      <c r="F162" s="9" t="s">
        <v>144</v>
      </c>
      <c r="G162" s="9" t="s">
        <v>1197</v>
      </c>
      <c r="H162" s="9" t="s">
        <v>1198</v>
      </c>
      <c r="I162" s="8" t="s">
        <v>1199</v>
      </c>
      <c r="J162" s="13" t="s">
        <v>146</v>
      </c>
      <c r="K162" s="90" t="s">
        <v>1129</v>
      </c>
      <c r="L162" s="109" t="s">
        <v>1221</v>
      </c>
      <c r="M162" s="8" t="s">
        <v>1014</v>
      </c>
      <c r="N162" s="8" t="s">
        <v>1142</v>
      </c>
      <c r="O162" s="106">
        <v>4</v>
      </c>
      <c r="P162" s="8" t="str">
        <f>VLOOKUP(O162,' (참고) 예산별 범례'!$I$68:$J$76,2,0)</f>
        <v>안전관련 물품 및 장비 구입비등</v>
      </c>
      <c r="Q162" s="8" t="s">
        <v>1143</v>
      </c>
      <c r="R162" s="9"/>
      <c r="S162" s="9"/>
      <c r="T162" s="8" t="s">
        <v>1163</v>
      </c>
      <c r="U162" s="6">
        <v>15000000</v>
      </c>
      <c r="V162" s="6"/>
      <c r="W162" s="6">
        <v>15000000</v>
      </c>
      <c r="X162" s="37">
        <v>14490100</v>
      </c>
      <c r="Y162" s="100">
        <v>0.96600666666666668</v>
      </c>
      <c r="Z162" s="1"/>
    </row>
    <row r="163" spans="2:26" ht="99.95" customHeight="1">
      <c r="B163" s="8">
        <v>91</v>
      </c>
      <c r="C163" s="8" t="s">
        <v>1209</v>
      </c>
      <c r="D163" s="8" t="s">
        <v>1237</v>
      </c>
      <c r="E163" s="8" t="s">
        <v>142</v>
      </c>
      <c r="F163" s="9" t="s">
        <v>1243</v>
      </c>
      <c r="G163" s="8" t="s">
        <v>1197</v>
      </c>
      <c r="H163" s="9" t="s">
        <v>1198</v>
      </c>
      <c r="I163" s="8" t="s">
        <v>1199</v>
      </c>
      <c r="J163" s="13" t="s">
        <v>147</v>
      </c>
      <c r="K163" s="91" t="s">
        <v>1127</v>
      </c>
      <c r="L163" s="109" t="s">
        <v>1193</v>
      </c>
      <c r="M163" s="8" t="s">
        <v>1047</v>
      </c>
      <c r="N163" s="8" t="s">
        <v>1142</v>
      </c>
      <c r="O163" s="106">
        <v>1</v>
      </c>
      <c r="P163" s="8" t="str">
        <f>VLOOKUP(O163,' (참고) 예산별 범례'!$I$68:$J$76,2,0)</f>
        <v>위험설비 정비 및 개보수</v>
      </c>
      <c r="Q163" s="9"/>
      <c r="R163" s="8" t="s">
        <v>1143</v>
      </c>
      <c r="S163" s="9"/>
      <c r="T163" s="8" t="s">
        <v>1148</v>
      </c>
      <c r="U163" s="6">
        <v>11000000</v>
      </c>
      <c r="V163" s="6"/>
      <c r="W163" s="6">
        <v>11000000</v>
      </c>
      <c r="X163" s="37">
        <v>10780000</v>
      </c>
      <c r="Y163" s="100">
        <v>0.98</v>
      </c>
      <c r="Z163" s="1"/>
    </row>
    <row r="164" spans="2:26" ht="99.95" customHeight="1">
      <c r="B164" s="8">
        <v>92</v>
      </c>
      <c r="C164" s="8" t="s">
        <v>1209</v>
      </c>
      <c r="D164" s="8" t="s">
        <v>1237</v>
      </c>
      <c r="E164" s="8" t="s">
        <v>142</v>
      </c>
      <c r="F164" s="9" t="s">
        <v>151</v>
      </c>
      <c r="G164" s="8" t="s">
        <v>1197</v>
      </c>
      <c r="H164" s="9" t="s">
        <v>1198</v>
      </c>
      <c r="I164" s="8" t="s">
        <v>1199</v>
      </c>
      <c r="J164" s="13" t="s">
        <v>148</v>
      </c>
      <c r="K164" s="91" t="s">
        <v>1127</v>
      </c>
      <c r="L164" s="109" t="s">
        <v>1193</v>
      </c>
      <c r="M164" s="8" t="s">
        <v>1047</v>
      </c>
      <c r="N164" s="8" t="s">
        <v>1142</v>
      </c>
      <c r="O164" s="106">
        <v>1</v>
      </c>
      <c r="P164" s="8" t="str">
        <f>VLOOKUP(O164,' (참고) 예산별 범례'!$I$68:$J$76,2,0)</f>
        <v>위험설비 정비 및 개보수</v>
      </c>
      <c r="Q164" s="9"/>
      <c r="R164" s="8" t="s">
        <v>1143</v>
      </c>
      <c r="S164" s="9"/>
      <c r="T164" s="8" t="s">
        <v>1148</v>
      </c>
      <c r="U164" s="6">
        <v>89460000</v>
      </c>
      <c r="V164" s="6"/>
      <c r="W164" s="6">
        <v>89460000</v>
      </c>
      <c r="X164" s="37">
        <v>89267360</v>
      </c>
      <c r="Y164" s="100">
        <v>0.99784663536776208</v>
      </c>
      <c r="Z164" s="1"/>
    </row>
    <row r="165" spans="2:26" ht="99.95" customHeight="1">
      <c r="B165" s="8">
        <v>93</v>
      </c>
      <c r="C165" s="8" t="s">
        <v>1209</v>
      </c>
      <c r="D165" s="8" t="s">
        <v>1237</v>
      </c>
      <c r="E165" s="8" t="s">
        <v>142</v>
      </c>
      <c r="F165" s="9" t="s">
        <v>151</v>
      </c>
      <c r="G165" s="9" t="s">
        <v>1197</v>
      </c>
      <c r="H165" s="9" t="s">
        <v>1198</v>
      </c>
      <c r="I165" s="8" t="s">
        <v>1199</v>
      </c>
      <c r="J165" s="13" t="s">
        <v>149</v>
      </c>
      <c r="K165" s="91" t="s">
        <v>1127</v>
      </c>
      <c r="L165" s="109" t="s">
        <v>1193</v>
      </c>
      <c r="M165" s="8" t="s">
        <v>1047</v>
      </c>
      <c r="N165" s="8" t="s">
        <v>1142</v>
      </c>
      <c r="O165" s="106">
        <v>1</v>
      </c>
      <c r="P165" s="8" t="str">
        <f>VLOOKUP(O165,' (참고) 예산별 범례'!$I$68:$J$76,2,0)</f>
        <v>위험설비 정비 및 개보수</v>
      </c>
      <c r="Q165" s="9"/>
      <c r="R165" s="8" t="s">
        <v>1143</v>
      </c>
      <c r="S165" s="9"/>
      <c r="T165" s="8" t="s">
        <v>1148</v>
      </c>
      <c r="U165" s="6">
        <v>38400000</v>
      </c>
      <c r="V165" s="6"/>
      <c r="W165" s="6">
        <v>38400000</v>
      </c>
      <c r="X165" s="37">
        <v>38324380</v>
      </c>
      <c r="Y165" s="100">
        <v>0.99803072916666669</v>
      </c>
      <c r="Z165" s="1"/>
    </row>
    <row r="166" spans="2:26" ht="99.95" customHeight="1">
      <c r="B166" s="8">
        <v>94</v>
      </c>
      <c r="C166" s="8" t="s">
        <v>1209</v>
      </c>
      <c r="D166" s="8" t="s">
        <v>1237</v>
      </c>
      <c r="E166" s="8" t="s">
        <v>142</v>
      </c>
      <c r="F166" s="8" t="s">
        <v>151</v>
      </c>
      <c r="G166" s="8" t="s">
        <v>1197</v>
      </c>
      <c r="H166" s="8" t="s">
        <v>1198</v>
      </c>
      <c r="I166" s="8" t="s">
        <v>1199</v>
      </c>
      <c r="J166" s="13" t="s">
        <v>150</v>
      </c>
      <c r="K166" s="91" t="s">
        <v>1127</v>
      </c>
      <c r="L166" s="109" t="s">
        <v>1193</v>
      </c>
      <c r="M166" s="8" t="s">
        <v>1047</v>
      </c>
      <c r="N166" s="8" t="s">
        <v>1142</v>
      </c>
      <c r="O166" s="106">
        <v>1</v>
      </c>
      <c r="P166" s="8" t="str">
        <f>VLOOKUP(O166,' (참고) 예산별 범례'!$I$68:$J$76,2,0)</f>
        <v>위험설비 정비 및 개보수</v>
      </c>
      <c r="Q166" s="9"/>
      <c r="R166" s="8" t="s">
        <v>1143</v>
      </c>
      <c r="S166" s="9"/>
      <c r="T166" s="8" t="s">
        <v>1148</v>
      </c>
      <c r="U166" s="6">
        <v>4600000</v>
      </c>
      <c r="V166" s="6"/>
      <c r="W166" s="6">
        <v>4600000</v>
      </c>
      <c r="X166" s="37">
        <v>4599770</v>
      </c>
      <c r="Y166" s="100">
        <v>0.99995000000000001</v>
      </c>
      <c r="Z166" s="1"/>
    </row>
    <row r="167" spans="2:26" s="3" customFormat="1" ht="99.95" customHeight="1">
      <c r="B167" s="8">
        <v>-5</v>
      </c>
      <c r="C167" s="8" t="s">
        <v>1244</v>
      </c>
      <c r="D167" s="9" t="s">
        <v>152</v>
      </c>
      <c r="E167" s="9" t="s">
        <v>153</v>
      </c>
      <c r="F167" s="9" t="s">
        <v>154</v>
      </c>
      <c r="G167" s="8" t="s">
        <v>1172</v>
      </c>
      <c r="H167" s="8" t="s">
        <v>1139</v>
      </c>
      <c r="I167" s="8" t="s">
        <v>1173</v>
      </c>
      <c r="J167" s="13" t="s">
        <v>155</v>
      </c>
      <c r="K167" s="91" t="s">
        <v>1127</v>
      </c>
      <c r="L167" s="109" t="s">
        <v>1193</v>
      </c>
      <c r="M167" s="8" t="s">
        <v>1047</v>
      </c>
      <c r="N167" s="8" t="s">
        <v>1142</v>
      </c>
      <c r="O167" s="106">
        <v>4</v>
      </c>
      <c r="P167" s="8" t="str">
        <f>VLOOKUP(O167,' (참고) 예산별 범례'!$I$68:$J$76,2,0)</f>
        <v>안전관련 물품 및 장비 구입비등</v>
      </c>
      <c r="Q167" s="9"/>
      <c r="R167" s="9"/>
      <c r="S167" s="8" t="s">
        <v>1143</v>
      </c>
      <c r="T167" s="8" t="s">
        <v>1146</v>
      </c>
      <c r="U167" s="6">
        <v>1000000</v>
      </c>
      <c r="V167" s="6"/>
      <c r="W167" s="6">
        <v>1000000</v>
      </c>
      <c r="X167" s="37">
        <v>997500</v>
      </c>
      <c r="Y167" s="100">
        <v>0.99750000000000005</v>
      </c>
      <c r="Z167" s="1"/>
    </row>
    <row r="168" spans="2:26" ht="99.95" customHeight="1">
      <c r="B168" s="8">
        <v>-4</v>
      </c>
      <c r="C168" s="8" t="s">
        <v>1244</v>
      </c>
      <c r="D168" s="9" t="s">
        <v>152</v>
      </c>
      <c r="E168" s="9" t="s">
        <v>153</v>
      </c>
      <c r="F168" s="9" t="s">
        <v>154</v>
      </c>
      <c r="G168" s="9" t="s">
        <v>1211</v>
      </c>
      <c r="H168" s="9" t="s">
        <v>1212</v>
      </c>
      <c r="I168" s="9" t="s">
        <v>1213</v>
      </c>
      <c r="J168" s="13" t="s">
        <v>156</v>
      </c>
      <c r="K168" s="90" t="s">
        <v>1129</v>
      </c>
      <c r="L168" s="109" t="s">
        <v>1214</v>
      </c>
      <c r="M168" s="8" t="s">
        <v>1016</v>
      </c>
      <c r="N168" s="8" t="s">
        <v>1142</v>
      </c>
      <c r="O168" s="106">
        <v>1</v>
      </c>
      <c r="P168" s="8" t="str">
        <f>VLOOKUP(O168,' (참고) 예산별 범례'!$I$68:$J$76,2,0)</f>
        <v>위험설비 정비 및 개보수</v>
      </c>
      <c r="Q168" s="9"/>
      <c r="R168" s="9"/>
      <c r="S168" s="8" t="s">
        <v>1143</v>
      </c>
      <c r="T168" s="9" t="s">
        <v>1163</v>
      </c>
      <c r="U168" s="6">
        <v>3750000</v>
      </c>
      <c r="V168" s="6"/>
      <c r="W168" s="6">
        <v>3750000</v>
      </c>
      <c r="X168" s="37">
        <v>2796200</v>
      </c>
      <c r="Y168" s="100">
        <v>0.74565333333333328</v>
      </c>
      <c r="Z168" s="2"/>
    </row>
    <row r="169" spans="2:26" ht="99.95" customHeight="1">
      <c r="B169" s="8">
        <v>-3</v>
      </c>
      <c r="C169" s="8" t="s">
        <v>1244</v>
      </c>
      <c r="D169" s="9" t="s">
        <v>152</v>
      </c>
      <c r="E169" s="9" t="s">
        <v>153</v>
      </c>
      <c r="F169" s="9" t="s">
        <v>154</v>
      </c>
      <c r="G169" s="9" t="s">
        <v>1211</v>
      </c>
      <c r="H169" s="9" t="s">
        <v>1212</v>
      </c>
      <c r="I169" s="9" t="s">
        <v>1213</v>
      </c>
      <c r="J169" s="13" t="s">
        <v>157</v>
      </c>
      <c r="K169" s="90" t="s">
        <v>1129</v>
      </c>
      <c r="L169" s="109" t="s">
        <v>1214</v>
      </c>
      <c r="M169" s="8" t="s">
        <v>1016</v>
      </c>
      <c r="N169" s="8" t="s">
        <v>1142</v>
      </c>
      <c r="O169" s="106">
        <v>1</v>
      </c>
      <c r="P169" s="8" t="str">
        <f>VLOOKUP(O169,' (참고) 예산별 범례'!$I$68:$J$76,2,0)</f>
        <v>위험설비 정비 및 개보수</v>
      </c>
      <c r="Q169" s="9"/>
      <c r="R169" s="9"/>
      <c r="S169" s="8" t="s">
        <v>1143</v>
      </c>
      <c r="T169" s="9" t="s">
        <v>1163</v>
      </c>
      <c r="U169" s="6">
        <v>7500000</v>
      </c>
      <c r="V169" s="6"/>
      <c r="W169" s="6">
        <v>7500000</v>
      </c>
      <c r="X169" s="37">
        <v>7017000</v>
      </c>
      <c r="Y169" s="100">
        <v>0.93559999999999999</v>
      </c>
      <c r="Z169" s="1"/>
    </row>
    <row r="170" spans="2:26" ht="99.95" customHeight="1">
      <c r="B170" s="8">
        <v>-2</v>
      </c>
      <c r="C170" s="8" t="s">
        <v>1244</v>
      </c>
      <c r="D170" s="8" t="s">
        <v>152</v>
      </c>
      <c r="E170" s="8" t="s">
        <v>153</v>
      </c>
      <c r="F170" s="8" t="s">
        <v>154</v>
      </c>
      <c r="G170" s="8" t="s">
        <v>1211</v>
      </c>
      <c r="H170" s="8" t="s">
        <v>1212</v>
      </c>
      <c r="I170" s="8" t="s">
        <v>1213</v>
      </c>
      <c r="J170" s="13" t="s">
        <v>158</v>
      </c>
      <c r="K170" s="90" t="s">
        <v>1129</v>
      </c>
      <c r="L170" s="109" t="s">
        <v>1214</v>
      </c>
      <c r="M170" s="8" t="s">
        <v>1016</v>
      </c>
      <c r="N170" s="8" t="s">
        <v>1142</v>
      </c>
      <c r="O170" s="106">
        <v>1</v>
      </c>
      <c r="P170" s="8" t="str">
        <f>VLOOKUP(O170,' (참고) 예산별 범례'!$I$68:$J$76,2,0)</f>
        <v>위험설비 정비 및 개보수</v>
      </c>
      <c r="Q170" s="9"/>
      <c r="R170" s="9"/>
      <c r="S170" s="8" t="s">
        <v>1143</v>
      </c>
      <c r="T170" s="9" t="s">
        <v>1163</v>
      </c>
      <c r="U170" s="6">
        <v>1000000</v>
      </c>
      <c r="V170" s="6"/>
      <c r="W170" s="6">
        <v>1000000</v>
      </c>
      <c r="X170" s="37">
        <v>998800</v>
      </c>
      <c r="Y170" s="100">
        <v>0.99880000000000002</v>
      </c>
      <c r="Z170" s="1"/>
    </row>
    <row r="171" spans="2:26" ht="99.95" customHeight="1">
      <c r="B171" s="8">
        <v>-1</v>
      </c>
      <c r="C171" s="8" t="s">
        <v>1244</v>
      </c>
      <c r="D171" s="8" t="s">
        <v>152</v>
      </c>
      <c r="E171" s="8" t="s">
        <v>153</v>
      </c>
      <c r="F171" s="8" t="s">
        <v>1245</v>
      </c>
      <c r="G171" s="8" t="s">
        <v>1172</v>
      </c>
      <c r="H171" s="8" t="s">
        <v>1139</v>
      </c>
      <c r="I171" s="8" t="s">
        <v>1173</v>
      </c>
      <c r="J171" s="13" t="s">
        <v>159</v>
      </c>
      <c r="K171" s="90" t="s">
        <v>1129</v>
      </c>
      <c r="L171" s="109" t="s">
        <v>1233</v>
      </c>
      <c r="M171" s="8" t="s">
        <v>1033</v>
      </c>
      <c r="N171" s="8" t="s">
        <v>1142</v>
      </c>
      <c r="O171" s="106">
        <v>4</v>
      </c>
      <c r="P171" s="8" t="str">
        <f>VLOOKUP(O171,' (참고) 예산별 범례'!$I$68:$J$76,2,0)</f>
        <v>안전관련 물품 및 장비 구입비등</v>
      </c>
      <c r="Q171" s="9"/>
      <c r="R171" s="9"/>
      <c r="S171" s="8" t="s">
        <v>1143</v>
      </c>
      <c r="T171" s="9" t="s">
        <v>1163</v>
      </c>
      <c r="U171" s="6">
        <v>1100000</v>
      </c>
      <c r="V171" s="6"/>
      <c r="W171" s="6">
        <v>1100000</v>
      </c>
      <c r="X171" s="37">
        <v>1100000</v>
      </c>
      <c r="Y171" s="100">
        <v>1</v>
      </c>
      <c r="Z171" s="1"/>
    </row>
    <row r="172" spans="2:26" ht="99.95" customHeight="1">
      <c r="B172" s="8">
        <v>0</v>
      </c>
      <c r="C172" s="8" t="s">
        <v>1244</v>
      </c>
      <c r="D172" s="8" t="s">
        <v>152</v>
      </c>
      <c r="E172" s="8" t="s">
        <v>153</v>
      </c>
      <c r="F172" s="8" t="s">
        <v>1245</v>
      </c>
      <c r="G172" s="8" t="s">
        <v>1211</v>
      </c>
      <c r="H172" s="9" t="s">
        <v>1212</v>
      </c>
      <c r="I172" s="9" t="s">
        <v>1213</v>
      </c>
      <c r="J172" s="13" t="s">
        <v>160</v>
      </c>
      <c r="K172" s="90" t="s">
        <v>1129</v>
      </c>
      <c r="L172" s="109" t="s">
        <v>1233</v>
      </c>
      <c r="M172" s="8" t="s">
        <v>1033</v>
      </c>
      <c r="N172" s="8" t="s">
        <v>1142</v>
      </c>
      <c r="O172" s="106">
        <v>1</v>
      </c>
      <c r="P172" s="8" t="str">
        <f>VLOOKUP(O172,' (참고) 예산별 범례'!$I$68:$J$76,2,0)</f>
        <v>위험설비 정비 및 개보수</v>
      </c>
      <c r="Q172" s="9"/>
      <c r="R172" s="8" t="s">
        <v>1143</v>
      </c>
      <c r="S172" s="9"/>
      <c r="T172" s="9" t="s">
        <v>1163</v>
      </c>
      <c r="U172" s="6">
        <v>4950000</v>
      </c>
      <c r="V172" s="6"/>
      <c r="W172" s="6">
        <v>4950000</v>
      </c>
      <c r="X172" s="37">
        <v>4700000</v>
      </c>
      <c r="Y172" s="100">
        <v>0.9494949494949495</v>
      </c>
      <c r="Z172" s="1"/>
    </row>
    <row r="173" spans="2:26" ht="99.95" customHeight="1">
      <c r="B173" s="8">
        <v>1</v>
      </c>
      <c r="C173" s="8" t="s">
        <v>1244</v>
      </c>
      <c r="D173" s="8" t="s">
        <v>152</v>
      </c>
      <c r="E173" s="8" t="s">
        <v>153</v>
      </c>
      <c r="F173" s="8" t="s">
        <v>1246</v>
      </c>
      <c r="G173" s="8" t="s">
        <v>1172</v>
      </c>
      <c r="H173" s="8" t="s">
        <v>1139</v>
      </c>
      <c r="I173" s="8" t="s">
        <v>1173</v>
      </c>
      <c r="J173" s="13" t="s">
        <v>161</v>
      </c>
      <c r="K173" s="90" t="s">
        <v>1129</v>
      </c>
      <c r="L173" s="109" t="s">
        <v>1233</v>
      </c>
      <c r="M173" s="8" t="s">
        <v>1033</v>
      </c>
      <c r="N173" s="8" t="s">
        <v>1142</v>
      </c>
      <c r="O173" s="106">
        <v>4</v>
      </c>
      <c r="P173" s="8" t="str">
        <f>VLOOKUP(O173,' (참고) 예산별 범례'!$I$68:$J$76,2,0)</f>
        <v>안전관련 물품 및 장비 구입비등</v>
      </c>
      <c r="Q173" s="8" t="s">
        <v>1143</v>
      </c>
      <c r="R173" s="9"/>
      <c r="S173" s="9"/>
      <c r="T173" s="8" t="s">
        <v>1148</v>
      </c>
      <c r="U173" s="6">
        <v>1000000</v>
      </c>
      <c r="V173" s="6"/>
      <c r="W173" s="6">
        <v>1000000</v>
      </c>
      <c r="X173" s="37">
        <v>1000000</v>
      </c>
      <c r="Y173" s="100">
        <v>1</v>
      </c>
      <c r="Z173" s="1"/>
    </row>
    <row r="174" spans="2:26" ht="99.95" customHeight="1">
      <c r="B174" s="8">
        <v>2</v>
      </c>
      <c r="C174" s="8" t="s">
        <v>1244</v>
      </c>
      <c r="D174" s="8" t="s">
        <v>152</v>
      </c>
      <c r="E174" s="8" t="s">
        <v>153</v>
      </c>
      <c r="F174" s="8" t="s">
        <v>1246</v>
      </c>
      <c r="G174" s="8" t="s">
        <v>1172</v>
      </c>
      <c r="H174" s="8" t="s">
        <v>1139</v>
      </c>
      <c r="I174" s="8" t="s">
        <v>1173</v>
      </c>
      <c r="J174" s="13" t="s">
        <v>162</v>
      </c>
      <c r="K174" s="90" t="s">
        <v>1129</v>
      </c>
      <c r="L174" s="109" t="s">
        <v>1221</v>
      </c>
      <c r="M174" s="8" t="s">
        <v>1014</v>
      </c>
      <c r="N174" s="8" t="s">
        <v>1142</v>
      </c>
      <c r="O174" s="106">
        <v>4</v>
      </c>
      <c r="P174" s="8" t="str">
        <f>VLOOKUP(O174,' (참고) 예산별 범례'!$I$68:$J$76,2,0)</f>
        <v>안전관련 물품 및 장비 구입비등</v>
      </c>
      <c r="Q174" s="8" t="s">
        <v>1143</v>
      </c>
      <c r="R174" s="9"/>
      <c r="S174" s="9"/>
      <c r="T174" s="8" t="s">
        <v>1148</v>
      </c>
      <c r="U174" s="6">
        <v>900000</v>
      </c>
      <c r="V174" s="6"/>
      <c r="W174" s="6">
        <v>900000</v>
      </c>
      <c r="X174" s="37">
        <v>900000</v>
      </c>
      <c r="Y174" s="100">
        <v>1</v>
      </c>
      <c r="Z174" s="1"/>
    </row>
    <row r="175" spans="2:26" ht="99.95" customHeight="1">
      <c r="B175" s="8">
        <v>3</v>
      </c>
      <c r="C175" s="8" t="s">
        <v>1244</v>
      </c>
      <c r="D175" s="8" t="s">
        <v>152</v>
      </c>
      <c r="E175" s="8" t="s">
        <v>153</v>
      </c>
      <c r="F175" s="8" t="s">
        <v>1247</v>
      </c>
      <c r="G175" s="8" t="s">
        <v>1181</v>
      </c>
      <c r="H175" s="8" t="s">
        <v>1139</v>
      </c>
      <c r="I175" s="8" t="s">
        <v>1182</v>
      </c>
      <c r="J175" s="13" t="s">
        <v>163</v>
      </c>
      <c r="K175" s="91" t="s">
        <v>1127</v>
      </c>
      <c r="L175" s="109" t="s">
        <v>1193</v>
      </c>
      <c r="M175" s="8" t="s">
        <v>1047</v>
      </c>
      <c r="N175" s="8" t="s">
        <v>1142</v>
      </c>
      <c r="O175" s="106">
        <v>1</v>
      </c>
      <c r="P175" s="8" t="str">
        <f>VLOOKUP(O175,' (참고) 예산별 범례'!$I$68:$J$76,2,0)</f>
        <v>위험설비 정비 및 개보수</v>
      </c>
      <c r="Q175" s="9"/>
      <c r="R175" s="8"/>
      <c r="S175" s="8" t="s">
        <v>1143</v>
      </c>
      <c r="T175" s="9" t="s">
        <v>1163</v>
      </c>
      <c r="U175" s="6">
        <v>185880000</v>
      </c>
      <c r="V175" s="6"/>
      <c r="W175" s="6">
        <v>185880000</v>
      </c>
      <c r="X175" s="37">
        <v>128191050</v>
      </c>
      <c r="Y175" s="100">
        <v>0.68964412524209162</v>
      </c>
      <c r="Z175" s="1"/>
    </row>
    <row r="176" spans="2:26" ht="99.95" customHeight="1">
      <c r="B176" s="8">
        <v>4</v>
      </c>
      <c r="C176" s="8" t="s">
        <v>1244</v>
      </c>
      <c r="D176" s="8" t="s">
        <v>152</v>
      </c>
      <c r="E176" s="8" t="s">
        <v>153</v>
      </c>
      <c r="F176" s="8" t="s">
        <v>1247</v>
      </c>
      <c r="G176" s="8" t="s">
        <v>1211</v>
      </c>
      <c r="H176" s="8" t="s">
        <v>1212</v>
      </c>
      <c r="I176" s="8" t="s">
        <v>1213</v>
      </c>
      <c r="J176" s="13" t="s">
        <v>164</v>
      </c>
      <c r="K176" s="91" t="s">
        <v>1127</v>
      </c>
      <c r="L176" s="109" t="s">
        <v>1193</v>
      </c>
      <c r="M176" s="8" t="s">
        <v>1047</v>
      </c>
      <c r="N176" s="8" t="s">
        <v>1142</v>
      </c>
      <c r="O176" s="106">
        <v>1</v>
      </c>
      <c r="P176" s="8" t="str">
        <f>VLOOKUP(O176,' (참고) 예산별 범례'!$I$68:$J$76,2,0)</f>
        <v>위험설비 정비 및 개보수</v>
      </c>
      <c r="Q176" s="9"/>
      <c r="R176" s="9"/>
      <c r="S176" s="8" t="s">
        <v>1143</v>
      </c>
      <c r="T176" s="9" t="s">
        <v>1163</v>
      </c>
      <c r="U176" s="6">
        <v>4000000</v>
      </c>
      <c r="V176" s="6"/>
      <c r="W176" s="6">
        <v>4000000</v>
      </c>
      <c r="X176" s="37">
        <v>1812520</v>
      </c>
      <c r="Y176" s="100">
        <v>0.45312999999999998</v>
      </c>
      <c r="Z176" s="1"/>
    </row>
    <row r="177" spans="2:27" ht="99.95" customHeight="1">
      <c r="B177" s="8">
        <v>5</v>
      </c>
      <c r="C177" s="8" t="s">
        <v>1244</v>
      </c>
      <c r="D177" s="8" t="s">
        <v>152</v>
      </c>
      <c r="E177" s="8" t="s">
        <v>153</v>
      </c>
      <c r="F177" s="8" t="s">
        <v>1248</v>
      </c>
      <c r="G177" s="8" t="s">
        <v>1211</v>
      </c>
      <c r="H177" s="8" t="s">
        <v>1212</v>
      </c>
      <c r="I177" s="8" t="s">
        <v>1213</v>
      </c>
      <c r="J177" s="13" t="s">
        <v>165</v>
      </c>
      <c r="K177" s="90" t="s">
        <v>1129</v>
      </c>
      <c r="L177" s="109" t="s">
        <v>1214</v>
      </c>
      <c r="M177" s="8" t="s">
        <v>1016</v>
      </c>
      <c r="N177" s="8" t="s">
        <v>1142</v>
      </c>
      <c r="O177" s="106">
        <v>1</v>
      </c>
      <c r="P177" s="8" t="str">
        <f>VLOOKUP(O177,' (참고) 예산별 범례'!$I$68:$J$76,2,0)</f>
        <v>위험설비 정비 및 개보수</v>
      </c>
      <c r="Q177" s="9"/>
      <c r="R177" s="9"/>
      <c r="S177" s="8" t="s">
        <v>1143</v>
      </c>
      <c r="T177" s="9" t="s">
        <v>1163</v>
      </c>
      <c r="U177" s="6">
        <v>7200000</v>
      </c>
      <c r="V177" s="6"/>
      <c r="W177" s="6">
        <v>7200000</v>
      </c>
      <c r="X177" s="37">
        <v>6661000</v>
      </c>
      <c r="Y177" s="100">
        <v>0.92513888888888884</v>
      </c>
      <c r="Z177" s="1"/>
    </row>
    <row r="178" spans="2:27" ht="99.95" customHeight="1">
      <c r="B178" s="8">
        <v>6</v>
      </c>
      <c r="C178" s="8" t="s">
        <v>1244</v>
      </c>
      <c r="D178" s="8" t="s">
        <v>1249</v>
      </c>
      <c r="E178" s="8" t="s">
        <v>26</v>
      </c>
      <c r="F178" s="8" t="s">
        <v>1250</v>
      </c>
      <c r="G178" s="8" t="s">
        <v>1172</v>
      </c>
      <c r="H178" s="8" t="s">
        <v>1139</v>
      </c>
      <c r="I178" s="8" t="s">
        <v>1173</v>
      </c>
      <c r="J178" s="13" t="s">
        <v>1251</v>
      </c>
      <c r="K178" s="90" t="s">
        <v>1127</v>
      </c>
      <c r="L178" s="109" t="s">
        <v>1192</v>
      </c>
      <c r="M178" s="8" t="s">
        <v>1040</v>
      </c>
      <c r="N178" s="8" t="s">
        <v>1142</v>
      </c>
      <c r="O178" s="106">
        <v>5</v>
      </c>
      <c r="P178" s="8" t="str">
        <f>VLOOKUP(O178,' (참고) 예산별 범례'!$I$68:$J$76,2,0)</f>
        <v>안전관련 교육훈련홍보</v>
      </c>
      <c r="Q178" s="9"/>
      <c r="R178" s="9"/>
      <c r="S178" s="8" t="s">
        <v>1143</v>
      </c>
      <c r="T178" s="8" t="s">
        <v>1148</v>
      </c>
      <c r="U178" s="6">
        <v>600000</v>
      </c>
      <c r="V178" s="6"/>
      <c r="W178" s="6">
        <v>600000</v>
      </c>
      <c r="X178" s="37">
        <v>441000</v>
      </c>
      <c r="Y178" s="100">
        <v>0.73499999999999999</v>
      </c>
      <c r="Z178" s="1"/>
    </row>
    <row r="179" spans="2:27" ht="99.95" customHeight="1">
      <c r="B179" s="8">
        <v>7</v>
      </c>
      <c r="C179" s="8" t="s">
        <v>1244</v>
      </c>
      <c r="D179" s="8" t="s">
        <v>1249</v>
      </c>
      <c r="E179" s="8" t="s">
        <v>26</v>
      </c>
      <c r="F179" s="8" t="s">
        <v>1250</v>
      </c>
      <c r="G179" s="8" t="s">
        <v>1181</v>
      </c>
      <c r="H179" s="8" t="s">
        <v>1139</v>
      </c>
      <c r="I179" s="8" t="s">
        <v>1182</v>
      </c>
      <c r="J179" s="13" t="s">
        <v>166</v>
      </c>
      <c r="K179" s="90" t="s">
        <v>1129</v>
      </c>
      <c r="L179" s="109" t="s">
        <v>1233</v>
      </c>
      <c r="M179" s="8" t="s">
        <v>1033</v>
      </c>
      <c r="N179" s="8" t="s">
        <v>1142</v>
      </c>
      <c r="O179" s="106">
        <v>3</v>
      </c>
      <c r="P179" s="8" t="str">
        <f>VLOOKUP(O179,' (참고) 예산별 범례'!$I$68:$J$76,2,0)</f>
        <v>안전경영 및 안전시스템등 지원예산</v>
      </c>
      <c r="Q179" s="8" t="s">
        <v>1143</v>
      </c>
      <c r="R179" s="9"/>
      <c r="S179" s="9"/>
      <c r="T179" s="8" t="s">
        <v>1146</v>
      </c>
      <c r="U179" s="6">
        <v>7200000</v>
      </c>
      <c r="V179" s="6"/>
      <c r="W179" s="6">
        <v>7200000</v>
      </c>
      <c r="X179" s="37">
        <v>1430000</v>
      </c>
      <c r="Y179" s="100">
        <v>0.1986111111111111</v>
      </c>
      <c r="Z179" s="1"/>
    </row>
    <row r="180" spans="2:27" ht="99.95" customHeight="1">
      <c r="B180" s="8">
        <v>8</v>
      </c>
      <c r="C180" s="8" t="s">
        <v>1244</v>
      </c>
      <c r="D180" s="8" t="s">
        <v>1249</v>
      </c>
      <c r="E180" s="8" t="s">
        <v>26</v>
      </c>
      <c r="F180" s="8" t="s">
        <v>1250</v>
      </c>
      <c r="G180" s="8" t="s">
        <v>1151</v>
      </c>
      <c r="H180" s="8" t="s">
        <v>1139</v>
      </c>
      <c r="I180" s="8" t="s">
        <v>1152</v>
      </c>
      <c r="J180" s="13" t="s">
        <v>167</v>
      </c>
      <c r="K180" s="8" t="s">
        <v>1127</v>
      </c>
      <c r="L180" s="108">
        <v>36</v>
      </c>
      <c r="M180" s="8" t="s">
        <v>1040</v>
      </c>
      <c r="N180" s="8" t="s">
        <v>1142</v>
      </c>
      <c r="O180" s="148">
        <v>5</v>
      </c>
      <c r="P180" s="8" t="str">
        <f>VLOOKUP(O180,' (참고) 예산별 범례'!$I$68:$J$76,2,0)</f>
        <v>안전관련 교육훈련홍보</v>
      </c>
      <c r="Q180" s="8" t="s">
        <v>1143</v>
      </c>
      <c r="R180" s="9"/>
      <c r="S180" s="9"/>
      <c r="T180" s="8" t="s">
        <v>1146</v>
      </c>
      <c r="U180" s="6">
        <v>1700000</v>
      </c>
      <c r="V180" s="6"/>
      <c r="W180" s="6">
        <v>1700000</v>
      </c>
      <c r="X180" s="37">
        <v>1600000</v>
      </c>
      <c r="Y180" s="100">
        <v>0.94117647058823528</v>
      </c>
      <c r="Z180" s="1"/>
    </row>
    <row r="181" spans="2:27" ht="99.95" customHeight="1">
      <c r="B181" s="8">
        <v>9</v>
      </c>
      <c r="C181" s="8" t="s">
        <v>1244</v>
      </c>
      <c r="D181" s="8" t="s">
        <v>1249</v>
      </c>
      <c r="E181" s="8" t="s">
        <v>26</v>
      </c>
      <c r="F181" s="8" t="s">
        <v>1250</v>
      </c>
      <c r="G181" s="8" t="s">
        <v>1151</v>
      </c>
      <c r="H181" s="8" t="s">
        <v>1139</v>
      </c>
      <c r="I181" s="8" t="s">
        <v>1152</v>
      </c>
      <c r="J181" s="13" t="s">
        <v>168</v>
      </c>
      <c r="K181" s="8" t="s">
        <v>1127</v>
      </c>
      <c r="L181" s="108">
        <v>36</v>
      </c>
      <c r="M181" s="8" t="s">
        <v>1040</v>
      </c>
      <c r="N181" s="8" t="s">
        <v>1142</v>
      </c>
      <c r="O181" s="148">
        <v>5</v>
      </c>
      <c r="P181" s="8" t="str">
        <f>VLOOKUP(O181,' (참고) 예산별 범례'!$I$68:$J$76,2,0)</f>
        <v>안전관련 교육훈련홍보</v>
      </c>
      <c r="Q181" s="8" t="s">
        <v>1143</v>
      </c>
      <c r="R181" s="9"/>
      <c r="S181" s="9"/>
      <c r="T181" s="8" t="s">
        <v>1146</v>
      </c>
      <c r="U181" s="6">
        <v>1000000</v>
      </c>
      <c r="V181" s="6"/>
      <c r="W181" s="6">
        <v>1000000</v>
      </c>
      <c r="X181" s="37">
        <v>1000000</v>
      </c>
      <c r="Y181" s="100">
        <v>1</v>
      </c>
      <c r="Z181" s="1"/>
    </row>
    <row r="182" spans="2:27" ht="99.95" customHeight="1">
      <c r="B182" s="8">
        <v>10</v>
      </c>
      <c r="C182" s="8" t="s">
        <v>1244</v>
      </c>
      <c r="D182" s="8" t="s">
        <v>1249</v>
      </c>
      <c r="E182" s="8" t="s">
        <v>26</v>
      </c>
      <c r="F182" s="8" t="s">
        <v>1250</v>
      </c>
      <c r="G182" s="8" t="s">
        <v>1151</v>
      </c>
      <c r="H182" s="8" t="s">
        <v>1139</v>
      </c>
      <c r="I182" s="8" t="s">
        <v>1152</v>
      </c>
      <c r="J182" s="13" t="s">
        <v>169</v>
      </c>
      <c r="K182" s="8" t="s">
        <v>1127</v>
      </c>
      <c r="L182" s="108">
        <v>36</v>
      </c>
      <c r="M182" s="8" t="s">
        <v>1040</v>
      </c>
      <c r="N182" s="8" t="s">
        <v>1142</v>
      </c>
      <c r="O182" s="148">
        <v>5</v>
      </c>
      <c r="P182" s="8" t="str">
        <f>VLOOKUP(O182,' (참고) 예산별 범례'!$I$68:$J$76,2,0)</f>
        <v>안전관련 교육훈련홍보</v>
      </c>
      <c r="Q182" s="8" t="s">
        <v>1143</v>
      </c>
      <c r="R182" s="9"/>
      <c r="S182" s="9"/>
      <c r="T182" s="8" t="s">
        <v>1146</v>
      </c>
      <c r="U182" s="6">
        <v>400000</v>
      </c>
      <c r="V182" s="6"/>
      <c r="W182" s="6">
        <v>400000</v>
      </c>
      <c r="X182" s="37">
        <v>400000</v>
      </c>
      <c r="Y182" s="100">
        <v>1</v>
      </c>
      <c r="Z182" s="1"/>
    </row>
    <row r="183" spans="2:27" ht="99.95" customHeight="1">
      <c r="B183" s="8">
        <v>11</v>
      </c>
      <c r="C183" s="8" t="s">
        <v>1244</v>
      </c>
      <c r="D183" s="8" t="s">
        <v>1249</v>
      </c>
      <c r="E183" s="8" t="s">
        <v>26</v>
      </c>
      <c r="F183" s="8" t="s">
        <v>1250</v>
      </c>
      <c r="G183" s="8" t="s">
        <v>1154</v>
      </c>
      <c r="H183" s="8" t="s">
        <v>1139</v>
      </c>
      <c r="I183" s="8" t="s">
        <v>1155</v>
      </c>
      <c r="J183" s="13" t="s">
        <v>170</v>
      </c>
      <c r="K183" s="91" t="s">
        <v>1127</v>
      </c>
      <c r="L183" s="109" t="s">
        <v>1193</v>
      </c>
      <c r="M183" s="8" t="s">
        <v>1047</v>
      </c>
      <c r="N183" s="8" t="s">
        <v>1142</v>
      </c>
      <c r="O183" s="106">
        <v>9</v>
      </c>
      <c r="P183" s="8" t="str">
        <f>VLOOKUP(O183,' (참고) 예산별 범례'!$I$68:$J$76,2,0)</f>
        <v>기타</v>
      </c>
      <c r="Q183" s="8" t="s">
        <v>1143</v>
      </c>
      <c r="R183" s="9"/>
      <c r="S183" s="9"/>
      <c r="T183" s="8" t="s">
        <v>1148</v>
      </c>
      <c r="U183" s="6">
        <v>1000000</v>
      </c>
      <c r="V183" s="6"/>
      <c r="W183" s="6">
        <v>1000000</v>
      </c>
      <c r="X183" s="37">
        <v>203390</v>
      </c>
      <c r="Y183" s="100">
        <v>0.20338999999999999</v>
      </c>
      <c r="Z183" s="1"/>
    </row>
    <row r="184" spans="2:27" ht="99.95" customHeight="1">
      <c r="B184" s="8">
        <v>12</v>
      </c>
      <c r="C184" s="8" t="s">
        <v>1244</v>
      </c>
      <c r="D184" s="8" t="s">
        <v>1249</v>
      </c>
      <c r="E184" s="8" t="s">
        <v>26</v>
      </c>
      <c r="F184" s="8" t="s">
        <v>1250</v>
      </c>
      <c r="G184" s="8" t="s">
        <v>1157</v>
      </c>
      <c r="H184" s="8" t="s">
        <v>1139</v>
      </c>
      <c r="I184" s="8" t="s">
        <v>1158</v>
      </c>
      <c r="J184" s="13" t="s">
        <v>171</v>
      </c>
      <c r="K184" s="8" t="s">
        <v>1127</v>
      </c>
      <c r="L184" s="108">
        <v>38</v>
      </c>
      <c r="M184" s="8" t="s">
        <v>1042</v>
      </c>
      <c r="N184" s="8" t="s">
        <v>1142</v>
      </c>
      <c r="O184" s="148">
        <v>9</v>
      </c>
      <c r="P184" s="8" t="str">
        <f>VLOOKUP(O184,' (참고) 예산별 범례'!$I$68:$J$76,2,0)</f>
        <v>기타</v>
      </c>
      <c r="Q184" s="8" t="s">
        <v>1143</v>
      </c>
      <c r="R184" s="9"/>
      <c r="S184" s="9"/>
      <c r="T184" s="8" t="s">
        <v>1144</v>
      </c>
      <c r="U184" s="6">
        <v>1000000</v>
      </c>
      <c r="V184" s="6"/>
      <c r="W184" s="6">
        <v>1000000</v>
      </c>
      <c r="X184" s="37">
        <v>500000</v>
      </c>
      <c r="Y184" s="100">
        <v>0.5</v>
      </c>
      <c r="Z184" s="1"/>
    </row>
    <row r="185" spans="2:27" ht="99.95" customHeight="1">
      <c r="B185" s="8">
        <v>13</v>
      </c>
      <c r="C185" s="8" t="s">
        <v>1244</v>
      </c>
      <c r="D185" s="9" t="s">
        <v>172</v>
      </c>
      <c r="E185" s="9" t="s">
        <v>173</v>
      </c>
      <c r="F185" s="9" t="s">
        <v>174</v>
      </c>
      <c r="G185" s="9" t="s">
        <v>1095</v>
      </c>
      <c r="H185" s="9" t="s">
        <v>1098</v>
      </c>
      <c r="I185" s="8" t="s">
        <v>1099</v>
      </c>
      <c r="J185" s="13" t="s">
        <v>175</v>
      </c>
      <c r="K185" s="90" t="s">
        <v>1129</v>
      </c>
      <c r="L185" s="109" t="s">
        <v>1214</v>
      </c>
      <c r="M185" s="8" t="s">
        <v>1016</v>
      </c>
      <c r="N185" s="8" t="s">
        <v>1143</v>
      </c>
      <c r="O185" s="153">
        <v>7</v>
      </c>
      <c r="P185" s="8" t="str">
        <f>VLOOKUP(O185,' (참고) 예산별 범례'!$I$68:$J$76,2,0)</f>
        <v>재해재난예방을 위한 SOC 구축 및 관리</v>
      </c>
      <c r="Q185" s="9"/>
      <c r="R185" s="8" t="s">
        <v>1143</v>
      </c>
      <c r="S185" s="9"/>
      <c r="T185" s="10" t="s">
        <v>1163</v>
      </c>
      <c r="U185" s="6">
        <v>8514000</v>
      </c>
      <c r="V185" s="6"/>
      <c r="W185" s="6">
        <v>8514000</v>
      </c>
      <c r="X185" s="37">
        <v>8400000</v>
      </c>
      <c r="Y185" s="100">
        <v>0.98661028893587033</v>
      </c>
      <c r="Z185" s="1"/>
    </row>
    <row r="186" spans="2:27" ht="99.95" customHeight="1">
      <c r="B186" s="8">
        <v>14</v>
      </c>
      <c r="C186" s="8" t="s">
        <v>1244</v>
      </c>
      <c r="D186" s="9" t="s">
        <v>172</v>
      </c>
      <c r="E186" s="9" t="s">
        <v>173</v>
      </c>
      <c r="F186" s="9" t="s">
        <v>174</v>
      </c>
      <c r="G186" s="9" t="s">
        <v>1095</v>
      </c>
      <c r="H186" s="9" t="s">
        <v>1098</v>
      </c>
      <c r="I186" s="8" t="s">
        <v>1099</v>
      </c>
      <c r="J186" s="13" t="s">
        <v>176</v>
      </c>
      <c r="K186" s="90" t="s">
        <v>1129</v>
      </c>
      <c r="L186" s="109" t="s">
        <v>1214</v>
      </c>
      <c r="M186" s="8" t="s">
        <v>1016</v>
      </c>
      <c r="N186" s="8" t="s">
        <v>1143</v>
      </c>
      <c r="O186" s="153">
        <v>7</v>
      </c>
      <c r="P186" s="8" t="str">
        <f>VLOOKUP(O186,' (참고) 예산별 범례'!$I$68:$J$76,2,0)</f>
        <v>재해재난예방을 위한 SOC 구축 및 관리</v>
      </c>
      <c r="Q186" s="9"/>
      <c r="R186" s="8" t="s">
        <v>1143</v>
      </c>
      <c r="S186" s="9"/>
      <c r="T186" s="10" t="s">
        <v>1148</v>
      </c>
      <c r="U186" s="6">
        <v>127100000</v>
      </c>
      <c r="V186" s="6"/>
      <c r="W186" s="6">
        <v>127100000</v>
      </c>
      <c r="X186" s="37">
        <v>121811040</v>
      </c>
      <c r="Y186" s="100">
        <v>0.95838741148701811</v>
      </c>
      <c r="Z186" s="1"/>
    </row>
    <row r="187" spans="2:27" ht="99.95" customHeight="1">
      <c r="B187" s="8">
        <v>15</v>
      </c>
      <c r="C187" s="8" t="s">
        <v>1244</v>
      </c>
      <c r="D187" s="8" t="s">
        <v>172</v>
      </c>
      <c r="E187" s="8" t="s">
        <v>173</v>
      </c>
      <c r="F187" s="9" t="s">
        <v>177</v>
      </c>
      <c r="G187" s="9" t="s">
        <v>1095</v>
      </c>
      <c r="H187" s="9" t="s">
        <v>1098</v>
      </c>
      <c r="I187" s="8" t="s">
        <v>1099</v>
      </c>
      <c r="J187" s="13" t="s">
        <v>178</v>
      </c>
      <c r="K187" s="90" t="s">
        <v>1129</v>
      </c>
      <c r="L187" s="109" t="s">
        <v>1214</v>
      </c>
      <c r="M187" s="8" t="s">
        <v>1016</v>
      </c>
      <c r="N187" s="8" t="s">
        <v>1143</v>
      </c>
      <c r="O187" s="153">
        <v>7</v>
      </c>
      <c r="P187" s="8" t="str">
        <f>VLOOKUP(O187,' (참고) 예산별 범례'!$I$68:$J$76,2,0)</f>
        <v>재해재난예방을 위한 SOC 구축 및 관리</v>
      </c>
      <c r="Q187" s="9"/>
      <c r="R187" s="8" t="s">
        <v>1143</v>
      </c>
      <c r="S187" s="9"/>
      <c r="T187" s="8" t="s">
        <v>1148</v>
      </c>
      <c r="U187" s="6">
        <v>33480000</v>
      </c>
      <c r="V187" s="6"/>
      <c r="W187" s="6">
        <v>33480000</v>
      </c>
      <c r="X187" s="37">
        <v>36012300</v>
      </c>
      <c r="Y187" s="100">
        <v>1.0756362007168458</v>
      </c>
      <c r="Z187" s="1"/>
    </row>
    <row r="188" spans="2:27" ht="99.95" customHeight="1">
      <c r="B188" s="8">
        <v>16</v>
      </c>
      <c r="C188" s="8" t="s">
        <v>1244</v>
      </c>
      <c r="D188" s="8" t="s">
        <v>172</v>
      </c>
      <c r="E188" s="8" t="s">
        <v>173</v>
      </c>
      <c r="F188" s="9" t="s">
        <v>177</v>
      </c>
      <c r="G188" s="9" t="s">
        <v>1095</v>
      </c>
      <c r="H188" s="9" t="s">
        <v>1098</v>
      </c>
      <c r="I188" s="8" t="s">
        <v>1099</v>
      </c>
      <c r="J188" s="13" t="s">
        <v>179</v>
      </c>
      <c r="K188" s="90" t="s">
        <v>1129</v>
      </c>
      <c r="L188" s="109" t="s">
        <v>1218</v>
      </c>
      <c r="M188" s="8" t="s">
        <v>1029</v>
      </c>
      <c r="N188" s="8" t="s">
        <v>1143</v>
      </c>
      <c r="O188" s="153">
        <v>7</v>
      </c>
      <c r="P188" s="8" t="str">
        <f>VLOOKUP(O188,' (참고) 예산별 범례'!$I$68:$J$76,2,0)</f>
        <v>재해재난예방을 위한 SOC 구축 및 관리</v>
      </c>
      <c r="Q188" s="9"/>
      <c r="R188" s="8" t="s">
        <v>1143</v>
      </c>
      <c r="S188" s="9"/>
      <c r="T188" s="8" t="s">
        <v>1148</v>
      </c>
      <c r="U188" s="6">
        <v>9900000</v>
      </c>
      <c r="V188" s="6"/>
      <c r="W188" s="6">
        <v>9900000</v>
      </c>
      <c r="X188" s="37">
        <v>3630000</v>
      </c>
      <c r="Y188" s="100">
        <v>0.36666666666666664</v>
      </c>
      <c r="Z188" s="1"/>
    </row>
    <row r="189" spans="2:27" ht="99.95" customHeight="1">
      <c r="B189" s="8">
        <v>17</v>
      </c>
      <c r="C189" s="8" t="s">
        <v>1244</v>
      </c>
      <c r="D189" s="8" t="s">
        <v>172</v>
      </c>
      <c r="E189" s="8" t="s">
        <v>173</v>
      </c>
      <c r="F189" s="9" t="s">
        <v>180</v>
      </c>
      <c r="G189" s="9" t="s">
        <v>1095</v>
      </c>
      <c r="H189" s="9" t="s">
        <v>1098</v>
      </c>
      <c r="I189" s="8" t="s">
        <v>1099</v>
      </c>
      <c r="J189" s="13" t="s">
        <v>181</v>
      </c>
      <c r="K189" s="90" t="s">
        <v>1129</v>
      </c>
      <c r="L189" s="109" t="s">
        <v>1214</v>
      </c>
      <c r="M189" s="8" t="s">
        <v>1016</v>
      </c>
      <c r="N189" s="8" t="s">
        <v>1143</v>
      </c>
      <c r="O189" s="153">
        <v>7</v>
      </c>
      <c r="P189" s="8" t="str">
        <f>VLOOKUP(O189,' (참고) 예산별 범례'!$I$68:$J$76,2,0)</f>
        <v>재해재난예방을 위한 SOC 구축 및 관리</v>
      </c>
      <c r="Q189" s="9"/>
      <c r="R189" s="8" t="s">
        <v>1143</v>
      </c>
      <c r="S189" s="9"/>
      <c r="T189" s="8" t="s">
        <v>1148</v>
      </c>
      <c r="U189" s="6">
        <v>550512000</v>
      </c>
      <c r="V189" s="6">
        <v>139662000</v>
      </c>
      <c r="W189" s="6">
        <v>690174000</v>
      </c>
      <c r="X189" s="37">
        <v>633673060</v>
      </c>
      <c r="Y189" s="100">
        <v>0.91813522387108182</v>
      </c>
      <c r="Z189" s="1"/>
      <c r="AA189" s="4" t="s">
        <v>1103</v>
      </c>
    </row>
    <row r="190" spans="2:27" ht="99.95" customHeight="1">
      <c r="B190" s="8">
        <v>18</v>
      </c>
      <c r="C190" s="8" t="s">
        <v>1244</v>
      </c>
      <c r="D190" s="8" t="s">
        <v>172</v>
      </c>
      <c r="E190" s="8" t="s">
        <v>173</v>
      </c>
      <c r="F190" s="9" t="s">
        <v>180</v>
      </c>
      <c r="G190" s="9" t="s">
        <v>1095</v>
      </c>
      <c r="H190" s="9" t="s">
        <v>1098</v>
      </c>
      <c r="I190" s="8" t="s">
        <v>1099</v>
      </c>
      <c r="J190" s="13" t="s">
        <v>182</v>
      </c>
      <c r="K190" s="90" t="s">
        <v>1129</v>
      </c>
      <c r="L190" s="109" t="s">
        <v>1214</v>
      </c>
      <c r="M190" s="8" t="s">
        <v>1016</v>
      </c>
      <c r="N190" s="8" t="s">
        <v>1143</v>
      </c>
      <c r="O190" s="153">
        <v>7</v>
      </c>
      <c r="P190" s="8" t="str">
        <f>VLOOKUP(O190,' (참고) 예산별 범례'!$I$68:$J$76,2,0)</f>
        <v>재해재난예방을 위한 SOC 구축 및 관리</v>
      </c>
      <c r="Q190" s="9"/>
      <c r="R190" s="8" t="s">
        <v>1143</v>
      </c>
      <c r="S190" s="9"/>
      <c r="T190" s="8" t="s">
        <v>1148</v>
      </c>
      <c r="U190" s="6">
        <v>14850000</v>
      </c>
      <c r="V190" s="6"/>
      <c r="W190" s="6">
        <v>14850000</v>
      </c>
      <c r="X190" s="37">
        <v>0</v>
      </c>
      <c r="Y190" s="100">
        <v>0</v>
      </c>
      <c r="Z190" s="1"/>
    </row>
    <row r="191" spans="2:27" ht="99.95" customHeight="1">
      <c r="B191" s="8">
        <v>19</v>
      </c>
      <c r="C191" s="8" t="s">
        <v>1244</v>
      </c>
      <c r="D191" s="8" t="s">
        <v>172</v>
      </c>
      <c r="E191" s="8" t="s">
        <v>173</v>
      </c>
      <c r="F191" s="9" t="s">
        <v>1252</v>
      </c>
      <c r="G191" s="9" t="s">
        <v>1095</v>
      </c>
      <c r="H191" s="9" t="s">
        <v>1098</v>
      </c>
      <c r="I191" s="8" t="s">
        <v>1099</v>
      </c>
      <c r="J191" s="13" t="s">
        <v>1253</v>
      </c>
      <c r="K191" s="90" t="s">
        <v>1129</v>
      </c>
      <c r="L191" s="109" t="s">
        <v>1214</v>
      </c>
      <c r="M191" s="8" t="s">
        <v>1016</v>
      </c>
      <c r="N191" s="8" t="s">
        <v>1143</v>
      </c>
      <c r="O191" s="153">
        <v>7</v>
      </c>
      <c r="P191" s="8" t="str">
        <f>VLOOKUP(O191,' (참고) 예산별 범례'!$I$68:$J$76,2,0)</f>
        <v>재해재난예방을 위한 SOC 구축 및 관리</v>
      </c>
      <c r="Q191" s="9"/>
      <c r="R191" s="8" t="s">
        <v>1143</v>
      </c>
      <c r="S191" s="9"/>
      <c r="T191" s="8" t="s">
        <v>1148</v>
      </c>
      <c r="U191" s="6">
        <v>0</v>
      </c>
      <c r="V191" s="6">
        <v>44000000</v>
      </c>
      <c r="W191" s="6">
        <v>44000000</v>
      </c>
      <c r="X191" s="37">
        <v>41658000</v>
      </c>
      <c r="Y191" s="100">
        <v>0.94677272727272732</v>
      </c>
      <c r="Z191" s="1"/>
      <c r="AA191" s="4" t="s">
        <v>1104</v>
      </c>
    </row>
    <row r="192" spans="2:27" ht="99.95" customHeight="1">
      <c r="B192" s="8">
        <v>-5</v>
      </c>
      <c r="C192" s="8" t="s">
        <v>1254</v>
      </c>
      <c r="D192" s="9" t="s">
        <v>183</v>
      </c>
      <c r="E192" s="9" t="s">
        <v>184</v>
      </c>
      <c r="F192" s="9" t="s">
        <v>185</v>
      </c>
      <c r="G192" s="9" t="s">
        <v>1181</v>
      </c>
      <c r="H192" s="9" t="s">
        <v>1139</v>
      </c>
      <c r="I192" s="8" t="s">
        <v>1182</v>
      </c>
      <c r="J192" s="13" t="s">
        <v>186</v>
      </c>
      <c r="K192" s="90" t="s">
        <v>1129</v>
      </c>
      <c r="L192" s="109" t="s">
        <v>1222</v>
      </c>
      <c r="M192" s="8" t="s">
        <v>1028</v>
      </c>
      <c r="N192" s="8" t="s">
        <v>1142</v>
      </c>
      <c r="O192" s="106">
        <v>2</v>
      </c>
      <c r="P192" s="8" t="str">
        <f>VLOOKUP(O192,' (참고) 예산별 범례'!$I$68:$J$76,2,0)</f>
        <v>안전사업비 및 안전관리비</v>
      </c>
      <c r="Q192" s="9"/>
      <c r="R192" s="8" t="s">
        <v>1143</v>
      </c>
      <c r="S192" s="9"/>
      <c r="T192" s="8" t="s">
        <v>1146</v>
      </c>
      <c r="U192" s="6">
        <v>150000</v>
      </c>
      <c r="V192" s="6"/>
      <c r="W192" s="6">
        <v>150000</v>
      </c>
      <c r="X192" s="37">
        <v>131560</v>
      </c>
      <c r="Y192" s="100">
        <v>0.87706666666666666</v>
      </c>
      <c r="Z192" s="1"/>
    </row>
    <row r="193" spans="2:26" ht="99.95" customHeight="1">
      <c r="B193" s="8">
        <v>-4</v>
      </c>
      <c r="C193" s="8" t="s">
        <v>1254</v>
      </c>
      <c r="D193" s="9" t="s">
        <v>183</v>
      </c>
      <c r="E193" s="9" t="s">
        <v>184</v>
      </c>
      <c r="F193" s="9" t="s">
        <v>185</v>
      </c>
      <c r="G193" s="9" t="s">
        <v>1181</v>
      </c>
      <c r="H193" s="9" t="s">
        <v>1139</v>
      </c>
      <c r="I193" s="8" t="s">
        <v>1182</v>
      </c>
      <c r="J193" s="13" t="s">
        <v>187</v>
      </c>
      <c r="K193" s="90" t="s">
        <v>1129</v>
      </c>
      <c r="L193" s="109" t="s">
        <v>1222</v>
      </c>
      <c r="M193" s="8" t="s">
        <v>1028</v>
      </c>
      <c r="N193" s="8" t="s">
        <v>1142</v>
      </c>
      <c r="O193" s="106">
        <v>1</v>
      </c>
      <c r="P193" s="8" t="str">
        <f>VLOOKUP(O193,' (참고) 예산별 범례'!$I$68:$J$76,2,0)</f>
        <v>위험설비 정비 및 개보수</v>
      </c>
      <c r="Q193" s="9"/>
      <c r="R193" s="8" t="s">
        <v>1143</v>
      </c>
      <c r="S193" s="9"/>
      <c r="T193" s="8" t="s">
        <v>1163</v>
      </c>
      <c r="U193" s="6">
        <v>2400000</v>
      </c>
      <c r="V193" s="6"/>
      <c r="W193" s="6">
        <v>2400000</v>
      </c>
      <c r="X193" s="37">
        <v>1710000</v>
      </c>
      <c r="Y193" s="100">
        <v>0.71250000000000002</v>
      </c>
      <c r="Z193" s="1"/>
    </row>
    <row r="194" spans="2:26" ht="99.95" customHeight="1">
      <c r="B194" s="8">
        <v>-3</v>
      </c>
      <c r="C194" s="8" t="s">
        <v>1254</v>
      </c>
      <c r="D194" s="8" t="s">
        <v>183</v>
      </c>
      <c r="E194" s="8" t="s">
        <v>184</v>
      </c>
      <c r="F194" s="8" t="s">
        <v>185</v>
      </c>
      <c r="G194" s="8" t="s">
        <v>1157</v>
      </c>
      <c r="H194" s="8" t="s">
        <v>1139</v>
      </c>
      <c r="I194" s="8" t="s">
        <v>1158</v>
      </c>
      <c r="J194" s="13" t="s">
        <v>188</v>
      </c>
      <c r="K194" s="8" t="s">
        <v>1127</v>
      </c>
      <c r="L194" s="108">
        <v>38</v>
      </c>
      <c r="M194" s="8" t="s">
        <v>1042</v>
      </c>
      <c r="N194" s="8" t="s">
        <v>1142</v>
      </c>
      <c r="O194" s="148">
        <v>9</v>
      </c>
      <c r="P194" s="8" t="str">
        <f>VLOOKUP(O194,' (참고) 예산별 범례'!$I$68:$J$76,2,0)</f>
        <v>기타</v>
      </c>
      <c r="Q194" s="8" t="s">
        <v>1143</v>
      </c>
      <c r="R194" s="9"/>
      <c r="S194" s="9"/>
      <c r="T194" s="8" t="s">
        <v>1144</v>
      </c>
      <c r="U194" s="6">
        <v>20000</v>
      </c>
      <c r="V194" s="6"/>
      <c r="W194" s="6">
        <v>20000</v>
      </c>
      <c r="X194" s="37">
        <v>20000</v>
      </c>
      <c r="Y194" s="100">
        <v>1</v>
      </c>
      <c r="Z194" s="1"/>
    </row>
    <row r="195" spans="2:26" ht="99.95" customHeight="1">
      <c r="B195" s="8">
        <v>-2</v>
      </c>
      <c r="C195" s="8" t="s">
        <v>1254</v>
      </c>
      <c r="D195" s="8" t="s">
        <v>183</v>
      </c>
      <c r="E195" s="8" t="s">
        <v>184</v>
      </c>
      <c r="F195" s="8" t="s">
        <v>185</v>
      </c>
      <c r="G195" s="8" t="s">
        <v>1157</v>
      </c>
      <c r="H195" s="8" t="s">
        <v>1139</v>
      </c>
      <c r="I195" s="8" t="s">
        <v>1158</v>
      </c>
      <c r="J195" s="13" t="s">
        <v>189</v>
      </c>
      <c r="K195" s="8" t="s">
        <v>1127</v>
      </c>
      <c r="L195" s="108">
        <v>43</v>
      </c>
      <c r="M195" s="8" t="s">
        <v>1047</v>
      </c>
      <c r="N195" s="8" t="s">
        <v>1142</v>
      </c>
      <c r="O195" s="148">
        <v>9</v>
      </c>
      <c r="P195" s="8" t="str">
        <f>VLOOKUP(O195,' (참고) 예산별 범례'!$I$68:$J$76,2,0)</f>
        <v>기타</v>
      </c>
      <c r="Q195" s="8" t="s">
        <v>1143</v>
      </c>
      <c r="R195" s="9"/>
      <c r="S195" s="9"/>
      <c r="T195" s="8" t="s">
        <v>1148</v>
      </c>
      <c r="U195" s="6">
        <v>578000</v>
      </c>
      <c r="V195" s="6"/>
      <c r="W195" s="6">
        <v>578000</v>
      </c>
      <c r="X195" s="37">
        <v>400950</v>
      </c>
      <c r="Y195" s="100">
        <v>0.69368512110726643</v>
      </c>
      <c r="Z195" s="1"/>
    </row>
    <row r="196" spans="2:26" ht="99.95" customHeight="1">
      <c r="B196" s="8">
        <v>-1</v>
      </c>
      <c r="C196" s="8" t="s">
        <v>1254</v>
      </c>
      <c r="D196" s="8" t="s">
        <v>183</v>
      </c>
      <c r="E196" s="8" t="s">
        <v>184</v>
      </c>
      <c r="F196" s="8" t="s">
        <v>185</v>
      </c>
      <c r="G196" s="8" t="s">
        <v>1223</v>
      </c>
      <c r="H196" s="8" t="s">
        <v>1224</v>
      </c>
      <c r="I196" s="8" t="s">
        <v>1225</v>
      </c>
      <c r="J196" s="13" t="s">
        <v>190</v>
      </c>
      <c r="K196" s="90" t="s">
        <v>1129</v>
      </c>
      <c r="L196" s="109" t="s">
        <v>1218</v>
      </c>
      <c r="M196" s="8" t="s">
        <v>1029</v>
      </c>
      <c r="N196" s="8" t="s">
        <v>1142</v>
      </c>
      <c r="O196" s="106">
        <v>1</v>
      </c>
      <c r="P196" s="8" t="str">
        <f>VLOOKUP(O196,' (참고) 예산별 범례'!$I$68:$J$76,2,0)</f>
        <v>위험설비 정비 및 개보수</v>
      </c>
      <c r="Q196" s="9"/>
      <c r="R196" s="8" t="s">
        <v>1143</v>
      </c>
      <c r="S196" s="9"/>
      <c r="T196" s="8" t="s">
        <v>1163</v>
      </c>
      <c r="U196" s="6">
        <v>1600000</v>
      </c>
      <c r="V196" s="6"/>
      <c r="W196" s="6">
        <v>1600000</v>
      </c>
      <c r="X196" s="37">
        <v>1570750</v>
      </c>
      <c r="Y196" s="100">
        <v>0.98171874999999997</v>
      </c>
      <c r="Z196" s="1"/>
    </row>
    <row r="197" spans="2:26" ht="99.95" customHeight="1">
      <c r="B197" s="8">
        <v>0</v>
      </c>
      <c r="C197" s="8" t="s">
        <v>1254</v>
      </c>
      <c r="D197" s="8" t="s">
        <v>183</v>
      </c>
      <c r="E197" s="8" t="s">
        <v>184</v>
      </c>
      <c r="F197" s="8" t="s">
        <v>185</v>
      </c>
      <c r="G197" s="8" t="s">
        <v>1211</v>
      </c>
      <c r="H197" s="8" t="s">
        <v>1212</v>
      </c>
      <c r="I197" s="8" t="s">
        <v>1213</v>
      </c>
      <c r="J197" s="13" t="s">
        <v>191</v>
      </c>
      <c r="K197" s="90" t="s">
        <v>1129</v>
      </c>
      <c r="L197" s="109" t="s">
        <v>1218</v>
      </c>
      <c r="M197" s="8" t="s">
        <v>1029</v>
      </c>
      <c r="N197" s="8" t="s">
        <v>1142</v>
      </c>
      <c r="O197" s="106">
        <v>1</v>
      </c>
      <c r="P197" s="8" t="str">
        <f>VLOOKUP(O197,' (참고) 예산별 범례'!$I$68:$J$76,2,0)</f>
        <v>위험설비 정비 및 개보수</v>
      </c>
      <c r="Q197" s="9"/>
      <c r="R197" s="8" t="s">
        <v>1143</v>
      </c>
      <c r="S197" s="9"/>
      <c r="T197" s="8" t="s">
        <v>1163</v>
      </c>
      <c r="U197" s="6">
        <v>5500000</v>
      </c>
      <c r="V197" s="6"/>
      <c r="W197" s="6">
        <v>5500000</v>
      </c>
      <c r="X197" s="37">
        <v>5360000</v>
      </c>
      <c r="Y197" s="100">
        <v>0.97454545454545449</v>
      </c>
      <c r="Z197" s="1"/>
    </row>
    <row r="198" spans="2:26" ht="99.95" customHeight="1">
      <c r="B198" s="8">
        <v>1</v>
      </c>
      <c r="C198" s="8" t="s">
        <v>1254</v>
      </c>
      <c r="D198" s="8" t="s">
        <v>183</v>
      </c>
      <c r="E198" s="8" t="s">
        <v>184</v>
      </c>
      <c r="F198" s="8" t="s">
        <v>185</v>
      </c>
      <c r="G198" s="8" t="s">
        <v>1211</v>
      </c>
      <c r="H198" s="8" t="s">
        <v>1212</v>
      </c>
      <c r="I198" s="8" t="s">
        <v>1213</v>
      </c>
      <c r="J198" s="13" t="s">
        <v>192</v>
      </c>
      <c r="K198" s="90" t="s">
        <v>1129</v>
      </c>
      <c r="L198" s="109" t="s">
        <v>1214</v>
      </c>
      <c r="M198" s="8" t="s">
        <v>1016</v>
      </c>
      <c r="N198" s="8" t="s">
        <v>1142</v>
      </c>
      <c r="O198" s="106">
        <v>1</v>
      </c>
      <c r="P198" s="8" t="str">
        <f>VLOOKUP(O198,' (참고) 예산별 범례'!$I$68:$J$76,2,0)</f>
        <v>위험설비 정비 및 개보수</v>
      </c>
      <c r="Q198" s="9"/>
      <c r="R198" s="9"/>
      <c r="S198" s="8" t="s">
        <v>1143</v>
      </c>
      <c r="T198" s="8" t="s">
        <v>1163</v>
      </c>
      <c r="U198" s="6">
        <v>7000000</v>
      </c>
      <c r="V198" s="6"/>
      <c r="W198" s="6">
        <v>7000000</v>
      </c>
      <c r="X198" s="37">
        <v>4908000</v>
      </c>
      <c r="Y198" s="100">
        <v>0.70114285714285718</v>
      </c>
      <c r="Z198" s="1"/>
    </row>
    <row r="199" spans="2:26" ht="99.95" customHeight="1">
      <c r="B199" s="8">
        <v>2</v>
      </c>
      <c r="C199" s="8" t="s">
        <v>1254</v>
      </c>
      <c r="D199" s="8" t="s">
        <v>183</v>
      </c>
      <c r="E199" s="8" t="s">
        <v>184</v>
      </c>
      <c r="F199" s="8" t="s">
        <v>1255</v>
      </c>
      <c r="G199" s="8" t="s">
        <v>1181</v>
      </c>
      <c r="H199" s="8" t="s">
        <v>1139</v>
      </c>
      <c r="I199" s="8" t="s">
        <v>1182</v>
      </c>
      <c r="J199" s="13" t="s">
        <v>193</v>
      </c>
      <c r="K199" s="90" t="s">
        <v>1129</v>
      </c>
      <c r="L199" s="109" t="s">
        <v>1218</v>
      </c>
      <c r="M199" s="8" t="s">
        <v>1029</v>
      </c>
      <c r="N199" s="8" t="s">
        <v>1142</v>
      </c>
      <c r="O199" s="106">
        <v>2</v>
      </c>
      <c r="P199" s="8" t="str">
        <f>VLOOKUP(O199,' (참고) 예산별 범례'!$I$68:$J$76,2,0)</f>
        <v>안전사업비 및 안전관리비</v>
      </c>
      <c r="Q199" s="9"/>
      <c r="R199" s="8" t="s">
        <v>1143</v>
      </c>
      <c r="S199" s="9"/>
      <c r="T199" s="8" t="s">
        <v>1146</v>
      </c>
      <c r="U199" s="6">
        <v>100000</v>
      </c>
      <c r="V199" s="6"/>
      <c r="W199" s="6">
        <v>100000</v>
      </c>
      <c r="X199" s="37">
        <v>78430</v>
      </c>
      <c r="Y199" s="100">
        <v>0.7843</v>
      </c>
      <c r="Z199" s="1"/>
    </row>
    <row r="200" spans="2:26" ht="99.95" customHeight="1">
      <c r="B200" s="8">
        <v>3</v>
      </c>
      <c r="C200" s="8" t="s">
        <v>1254</v>
      </c>
      <c r="D200" s="8" t="s">
        <v>183</v>
      </c>
      <c r="E200" s="8" t="s">
        <v>184</v>
      </c>
      <c r="F200" s="8" t="s">
        <v>1255</v>
      </c>
      <c r="G200" s="8" t="s">
        <v>1181</v>
      </c>
      <c r="H200" s="8" t="s">
        <v>1139</v>
      </c>
      <c r="I200" s="8" t="s">
        <v>1182</v>
      </c>
      <c r="J200" s="13" t="s">
        <v>194</v>
      </c>
      <c r="K200" s="90" t="s">
        <v>1129</v>
      </c>
      <c r="L200" s="109" t="s">
        <v>1218</v>
      </c>
      <c r="M200" s="8" t="s">
        <v>1029</v>
      </c>
      <c r="N200" s="8" t="s">
        <v>1142</v>
      </c>
      <c r="O200" s="106">
        <v>2</v>
      </c>
      <c r="P200" s="8" t="str">
        <f>VLOOKUP(O200,' (참고) 예산별 범례'!$I$68:$J$76,2,0)</f>
        <v>안전사업비 및 안전관리비</v>
      </c>
      <c r="Q200" s="9"/>
      <c r="R200" s="8" t="s">
        <v>1143</v>
      </c>
      <c r="S200" s="9"/>
      <c r="T200" s="8" t="s">
        <v>1146</v>
      </c>
      <c r="U200" s="6">
        <v>1200000</v>
      </c>
      <c r="V200" s="6"/>
      <c r="W200" s="6">
        <v>1200000</v>
      </c>
      <c r="X200" s="37">
        <v>1170000</v>
      </c>
      <c r="Y200" s="100">
        <v>0.97499999999999998</v>
      </c>
      <c r="Z200" s="1"/>
    </row>
    <row r="201" spans="2:26" ht="99.95" customHeight="1">
      <c r="B201" s="8">
        <v>4</v>
      </c>
      <c r="C201" s="8" t="s">
        <v>1254</v>
      </c>
      <c r="D201" s="8" t="s">
        <v>183</v>
      </c>
      <c r="E201" s="8" t="s">
        <v>184</v>
      </c>
      <c r="F201" s="8" t="s">
        <v>1255</v>
      </c>
      <c r="G201" s="8" t="s">
        <v>1181</v>
      </c>
      <c r="H201" s="8" t="s">
        <v>1139</v>
      </c>
      <c r="I201" s="8" t="s">
        <v>1182</v>
      </c>
      <c r="J201" s="13" t="s">
        <v>195</v>
      </c>
      <c r="K201" s="91" t="s">
        <v>1127</v>
      </c>
      <c r="L201" s="109" t="s">
        <v>1193</v>
      </c>
      <c r="M201" s="8" t="s">
        <v>1047</v>
      </c>
      <c r="N201" s="8" t="s">
        <v>1142</v>
      </c>
      <c r="O201" s="106">
        <v>1</v>
      </c>
      <c r="P201" s="8" t="str">
        <f>VLOOKUP(O201,' (참고) 예산별 범례'!$I$68:$J$76,2,0)</f>
        <v>위험설비 정비 및 개보수</v>
      </c>
      <c r="Q201" s="9"/>
      <c r="R201" s="8" t="s">
        <v>1143</v>
      </c>
      <c r="S201" s="9"/>
      <c r="T201" s="8" t="s">
        <v>1163</v>
      </c>
      <c r="U201" s="6">
        <v>1200000</v>
      </c>
      <c r="V201" s="6"/>
      <c r="W201" s="6">
        <v>1200000</v>
      </c>
      <c r="X201" s="37">
        <v>891000</v>
      </c>
      <c r="Y201" s="100">
        <v>0.74250000000000005</v>
      </c>
      <c r="Z201" s="1"/>
    </row>
    <row r="202" spans="2:26" ht="99.95" customHeight="1">
      <c r="B202" s="8">
        <v>5</v>
      </c>
      <c r="C202" s="8" t="s">
        <v>1254</v>
      </c>
      <c r="D202" s="8" t="s">
        <v>183</v>
      </c>
      <c r="E202" s="8" t="s">
        <v>184</v>
      </c>
      <c r="F202" s="8" t="s">
        <v>1255</v>
      </c>
      <c r="G202" s="8" t="s">
        <v>1181</v>
      </c>
      <c r="H202" s="8" t="s">
        <v>1139</v>
      </c>
      <c r="I202" s="8" t="s">
        <v>1182</v>
      </c>
      <c r="J202" s="13" t="s">
        <v>196</v>
      </c>
      <c r="K202" s="90" t="s">
        <v>1129</v>
      </c>
      <c r="L202" s="109" t="s">
        <v>1218</v>
      </c>
      <c r="M202" s="8" t="s">
        <v>1029</v>
      </c>
      <c r="N202" s="8" t="s">
        <v>1142</v>
      </c>
      <c r="O202" s="106">
        <v>2</v>
      </c>
      <c r="P202" s="8" t="str">
        <f>VLOOKUP(O202,' (참고) 예산별 범례'!$I$68:$J$76,2,0)</f>
        <v>안전사업비 및 안전관리비</v>
      </c>
      <c r="Q202" s="9"/>
      <c r="R202" s="8" t="s">
        <v>1143</v>
      </c>
      <c r="S202" s="9"/>
      <c r="T202" s="46" t="s">
        <v>1146</v>
      </c>
      <c r="U202" s="6">
        <v>3000000</v>
      </c>
      <c r="V202" s="6"/>
      <c r="W202" s="6">
        <v>3000000</v>
      </c>
      <c r="X202" s="37">
        <v>1760660</v>
      </c>
      <c r="Y202" s="100">
        <v>0.58688666666666667</v>
      </c>
      <c r="Z202" s="1"/>
    </row>
    <row r="203" spans="2:26" ht="99.95" customHeight="1">
      <c r="B203" s="8">
        <v>6</v>
      </c>
      <c r="C203" s="8" t="s">
        <v>1254</v>
      </c>
      <c r="D203" s="8" t="s">
        <v>183</v>
      </c>
      <c r="E203" s="8" t="s">
        <v>184</v>
      </c>
      <c r="F203" s="8" t="s">
        <v>1255</v>
      </c>
      <c r="G203" s="8" t="s">
        <v>1211</v>
      </c>
      <c r="H203" s="8" t="s">
        <v>1212</v>
      </c>
      <c r="I203" s="8" t="s">
        <v>1213</v>
      </c>
      <c r="J203" s="13" t="s">
        <v>197</v>
      </c>
      <c r="K203" s="90" t="s">
        <v>1129</v>
      </c>
      <c r="L203" s="109" t="s">
        <v>1218</v>
      </c>
      <c r="M203" s="8" t="s">
        <v>1029</v>
      </c>
      <c r="N203" s="8" t="s">
        <v>1142</v>
      </c>
      <c r="O203" s="106">
        <v>1</v>
      </c>
      <c r="P203" s="8" t="str">
        <f>VLOOKUP(O203,' (참고) 예산별 범례'!$I$68:$J$76,2,0)</f>
        <v>위험설비 정비 및 개보수</v>
      </c>
      <c r="Q203" s="9"/>
      <c r="R203" s="8" t="s">
        <v>1143</v>
      </c>
      <c r="S203" s="9"/>
      <c r="T203" s="8" t="s">
        <v>1163</v>
      </c>
      <c r="U203" s="6">
        <v>3500000</v>
      </c>
      <c r="V203" s="6"/>
      <c r="W203" s="6">
        <v>3500000</v>
      </c>
      <c r="X203" s="37">
        <v>3333000</v>
      </c>
      <c r="Y203" s="100">
        <v>0.95228571428571429</v>
      </c>
      <c r="Z203" s="1"/>
    </row>
    <row r="204" spans="2:26" ht="99.95" customHeight="1">
      <c r="B204" s="8">
        <v>7</v>
      </c>
      <c r="C204" s="8" t="s">
        <v>1254</v>
      </c>
      <c r="D204" s="8" t="s">
        <v>183</v>
      </c>
      <c r="E204" s="8" t="s">
        <v>184</v>
      </c>
      <c r="F204" s="8" t="s">
        <v>1255</v>
      </c>
      <c r="G204" s="8" t="s">
        <v>1211</v>
      </c>
      <c r="H204" s="8" t="s">
        <v>1212</v>
      </c>
      <c r="I204" s="8" t="s">
        <v>1213</v>
      </c>
      <c r="J204" s="13" t="s">
        <v>198</v>
      </c>
      <c r="K204" s="90" t="s">
        <v>1129</v>
      </c>
      <c r="L204" s="109" t="s">
        <v>1218</v>
      </c>
      <c r="M204" s="8" t="s">
        <v>1029</v>
      </c>
      <c r="N204" s="8" t="s">
        <v>1142</v>
      </c>
      <c r="O204" s="106">
        <v>1</v>
      </c>
      <c r="P204" s="8" t="str">
        <f>VLOOKUP(O204,' (참고) 예산별 범례'!$I$68:$J$76,2,0)</f>
        <v>위험설비 정비 및 개보수</v>
      </c>
      <c r="Q204" s="9"/>
      <c r="R204" s="8" t="s">
        <v>1143</v>
      </c>
      <c r="S204" s="9"/>
      <c r="T204" s="8" t="s">
        <v>1163</v>
      </c>
      <c r="U204" s="6">
        <v>4000000</v>
      </c>
      <c r="V204" s="6"/>
      <c r="W204" s="6">
        <v>4000000</v>
      </c>
      <c r="X204" s="37">
        <v>770000</v>
      </c>
      <c r="Y204" s="100">
        <v>0.1925</v>
      </c>
      <c r="Z204" s="1"/>
    </row>
    <row r="205" spans="2:26" ht="99.95" customHeight="1">
      <c r="B205" s="8">
        <v>8</v>
      </c>
      <c r="C205" s="8" t="s">
        <v>1254</v>
      </c>
      <c r="D205" s="8" t="s">
        <v>183</v>
      </c>
      <c r="E205" s="8" t="s">
        <v>184</v>
      </c>
      <c r="F205" s="8" t="s">
        <v>1256</v>
      </c>
      <c r="G205" s="8" t="s">
        <v>1181</v>
      </c>
      <c r="H205" s="8" t="s">
        <v>1139</v>
      </c>
      <c r="I205" s="8" t="s">
        <v>1182</v>
      </c>
      <c r="J205" s="13" t="s">
        <v>199</v>
      </c>
      <c r="K205" s="90" t="s">
        <v>1129</v>
      </c>
      <c r="L205" s="109" t="s">
        <v>1219</v>
      </c>
      <c r="M205" s="8" t="s">
        <v>1024</v>
      </c>
      <c r="N205" s="8" t="s">
        <v>1142</v>
      </c>
      <c r="O205" s="106">
        <v>2</v>
      </c>
      <c r="P205" s="8" t="str">
        <f>VLOOKUP(O205,' (참고) 예산별 범례'!$I$68:$J$76,2,0)</f>
        <v>안전사업비 및 안전관리비</v>
      </c>
      <c r="Q205" s="9"/>
      <c r="R205" s="8" t="s">
        <v>1143</v>
      </c>
      <c r="S205" s="9"/>
      <c r="T205" s="8" t="s">
        <v>1146</v>
      </c>
      <c r="U205" s="6">
        <v>240000</v>
      </c>
      <c r="V205" s="6"/>
      <c r="W205" s="6">
        <v>240000</v>
      </c>
      <c r="X205" s="37">
        <v>113300</v>
      </c>
      <c r="Y205" s="100">
        <v>0.47208333333333335</v>
      </c>
      <c r="Z205" s="1"/>
    </row>
    <row r="206" spans="2:26" ht="99.95" customHeight="1">
      <c r="B206" s="8">
        <v>9</v>
      </c>
      <c r="C206" s="8" t="s">
        <v>1254</v>
      </c>
      <c r="D206" s="8" t="s">
        <v>183</v>
      </c>
      <c r="E206" s="8" t="s">
        <v>184</v>
      </c>
      <c r="F206" s="8" t="s">
        <v>1256</v>
      </c>
      <c r="G206" s="8" t="s">
        <v>1181</v>
      </c>
      <c r="H206" s="8" t="s">
        <v>1139</v>
      </c>
      <c r="I206" s="8" t="s">
        <v>1182</v>
      </c>
      <c r="J206" s="13" t="s">
        <v>200</v>
      </c>
      <c r="K206" s="90" t="s">
        <v>1129</v>
      </c>
      <c r="L206" s="109" t="s">
        <v>1214</v>
      </c>
      <c r="M206" s="8" t="s">
        <v>1016</v>
      </c>
      <c r="N206" s="8" t="s">
        <v>1142</v>
      </c>
      <c r="O206" s="106">
        <v>2</v>
      </c>
      <c r="P206" s="8" t="str">
        <f>VLOOKUP(O206,' (참고) 예산별 범례'!$I$68:$J$76,2,0)</f>
        <v>안전사업비 및 안전관리비</v>
      </c>
      <c r="Q206" s="9"/>
      <c r="R206" s="8" t="s">
        <v>1143</v>
      </c>
      <c r="S206" s="9"/>
      <c r="T206" s="8" t="s">
        <v>1146</v>
      </c>
      <c r="U206" s="6">
        <v>24563000</v>
      </c>
      <c r="V206" s="6"/>
      <c r="W206" s="6">
        <v>24563000</v>
      </c>
      <c r="X206" s="37">
        <v>21500000</v>
      </c>
      <c r="Y206" s="100">
        <v>0.87530024834100073</v>
      </c>
      <c r="Z206" s="1"/>
    </row>
    <row r="207" spans="2:26" ht="99.95" customHeight="1">
      <c r="B207" s="8">
        <v>10</v>
      </c>
      <c r="C207" s="8" t="s">
        <v>1254</v>
      </c>
      <c r="D207" s="8" t="s">
        <v>183</v>
      </c>
      <c r="E207" s="8" t="s">
        <v>184</v>
      </c>
      <c r="F207" s="8" t="s">
        <v>1256</v>
      </c>
      <c r="G207" s="8" t="s">
        <v>1181</v>
      </c>
      <c r="H207" s="8" t="s">
        <v>1139</v>
      </c>
      <c r="I207" s="8" t="s">
        <v>1182</v>
      </c>
      <c r="J207" s="13" t="s">
        <v>201</v>
      </c>
      <c r="K207" s="90" t="s">
        <v>1129</v>
      </c>
      <c r="L207" s="109" t="s">
        <v>1218</v>
      </c>
      <c r="M207" s="8" t="s">
        <v>1029</v>
      </c>
      <c r="N207" s="8" t="s">
        <v>1142</v>
      </c>
      <c r="O207" s="106">
        <v>1</v>
      </c>
      <c r="P207" s="8" t="str">
        <f>VLOOKUP(O207,' (참고) 예산별 범례'!$I$68:$J$76,2,0)</f>
        <v>위험설비 정비 및 개보수</v>
      </c>
      <c r="Q207" s="9"/>
      <c r="R207" s="8" t="s">
        <v>1143</v>
      </c>
      <c r="S207" s="9"/>
      <c r="T207" s="8" t="s">
        <v>1163</v>
      </c>
      <c r="U207" s="6">
        <v>16680000</v>
      </c>
      <c r="V207" s="6"/>
      <c r="W207" s="6">
        <v>16680000</v>
      </c>
      <c r="X207" s="37">
        <v>6497370</v>
      </c>
      <c r="Y207" s="100">
        <v>0.38953057553956832</v>
      </c>
      <c r="Z207" s="1"/>
    </row>
    <row r="208" spans="2:26" ht="99.95" customHeight="1">
      <c r="B208" s="8">
        <v>11</v>
      </c>
      <c r="C208" s="8" t="s">
        <v>1254</v>
      </c>
      <c r="D208" s="8" t="s">
        <v>183</v>
      </c>
      <c r="E208" s="8" t="s">
        <v>184</v>
      </c>
      <c r="F208" s="8" t="s">
        <v>1256</v>
      </c>
      <c r="G208" s="8" t="s">
        <v>1223</v>
      </c>
      <c r="H208" s="8" t="s">
        <v>1224</v>
      </c>
      <c r="I208" s="8" t="s">
        <v>1225</v>
      </c>
      <c r="J208" s="13" t="s">
        <v>202</v>
      </c>
      <c r="K208" s="90" t="s">
        <v>1129</v>
      </c>
      <c r="L208" s="109" t="s">
        <v>1219</v>
      </c>
      <c r="M208" s="8" t="s">
        <v>1024</v>
      </c>
      <c r="N208" s="8" t="s">
        <v>1142</v>
      </c>
      <c r="O208" s="106">
        <v>1</v>
      </c>
      <c r="P208" s="8" t="str">
        <f>VLOOKUP(O208,' (참고) 예산별 범례'!$I$68:$J$76,2,0)</f>
        <v>위험설비 정비 및 개보수</v>
      </c>
      <c r="Q208" s="9"/>
      <c r="R208" s="8" t="s">
        <v>1143</v>
      </c>
      <c r="S208" s="9"/>
      <c r="T208" s="8" t="s">
        <v>1163</v>
      </c>
      <c r="U208" s="6">
        <v>1080000</v>
      </c>
      <c r="V208" s="6"/>
      <c r="W208" s="6">
        <v>1080000</v>
      </c>
      <c r="X208" s="37">
        <v>1068650</v>
      </c>
      <c r="Y208" s="100">
        <v>0.98949074074074073</v>
      </c>
      <c r="Z208" s="1"/>
    </row>
    <row r="209" spans="2:26" ht="99.95" customHeight="1">
      <c r="B209" s="8">
        <v>12</v>
      </c>
      <c r="C209" s="8" t="s">
        <v>1254</v>
      </c>
      <c r="D209" s="8" t="s">
        <v>183</v>
      </c>
      <c r="E209" s="8" t="s">
        <v>184</v>
      </c>
      <c r="F209" s="8" t="s">
        <v>1256</v>
      </c>
      <c r="G209" s="8" t="s">
        <v>1211</v>
      </c>
      <c r="H209" s="8" t="s">
        <v>1212</v>
      </c>
      <c r="I209" s="8" t="s">
        <v>1213</v>
      </c>
      <c r="J209" s="13" t="s">
        <v>203</v>
      </c>
      <c r="K209" s="90" t="s">
        <v>1129</v>
      </c>
      <c r="L209" s="109" t="s">
        <v>1219</v>
      </c>
      <c r="M209" s="8" t="s">
        <v>1024</v>
      </c>
      <c r="N209" s="8" t="s">
        <v>1142</v>
      </c>
      <c r="O209" s="106">
        <v>1</v>
      </c>
      <c r="P209" s="8" t="str">
        <f>VLOOKUP(O209,' (참고) 예산별 범례'!$I$68:$J$76,2,0)</f>
        <v>위험설비 정비 및 개보수</v>
      </c>
      <c r="Q209" s="9"/>
      <c r="R209" s="8" t="s">
        <v>1143</v>
      </c>
      <c r="S209" s="9"/>
      <c r="T209" s="8" t="s">
        <v>1163</v>
      </c>
      <c r="U209" s="6">
        <v>15200000</v>
      </c>
      <c r="V209" s="6"/>
      <c r="W209" s="6">
        <v>15200000</v>
      </c>
      <c r="X209" s="37">
        <v>10232100</v>
      </c>
      <c r="Y209" s="100">
        <v>0.67316447368421051</v>
      </c>
      <c r="Z209" s="1"/>
    </row>
    <row r="210" spans="2:26" ht="99.95" customHeight="1">
      <c r="B210" s="8">
        <v>13</v>
      </c>
      <c r="C210" s="8" t="s">
        <v>1254</v>
      </c>
      <c r="D210" s="8" t="s">
        <v>183</v>
      </c>
      <c r="E210" s="8" t="s">
        <v>184</v>
      </c>
      <c r="F210" s="8" t="s">
        <v>1256</v>
      </c>
      <c r="G210" s="8" t="s">
        <v>1211</v>
      </c>
      <c r="H210" s="8" t="s">
        <v>1212</v>
      </c>
      <c r="I210" s="8" t="s">
        <v>1213</v>
      </c>
      <c r="J210" s="13" t="s">
        <v>204</v>
      </c>
      <c r="K210" s="90" t="s">
        <v>1129</v>
      </c>
      <c r="L210" s="109" t="s">
        <v>1218</v>
      </c>
      <c r="M210" s="8" t="s">
        <v>1029</v>
      </c>
      <c r="N210" s="8" t="s">
        <v>1142</v>
      </c>
      <c r="O210" s="106">
        <v>1</v>
      </c>
      <c r="P210" s="8" t="str">
        <f>VLOOKUP(O210,' (참고) 예산별 범례'!$I$68:$J$76,2,0)</f>
        <v>위험설비 정비 및 개보수</v>
      </c>
      <c r="Q210" s="9"/>
      <c r="R210" s="8" t="s">
        <v>1143</v>
      </c>
      <c r="S210" s="9"/>
      <c r="T210" s="8" t="s">
        <v>1163</v>
      </c>
      <c r="U210" s="6">
        <v>3000000</v>
      </c>
      <c r="V210" s="6"/>
      <c r="W210" s="6">
        <v>3000000</v>
      </c>
      <c r="X210" s="37">
        <v>2930000</v>
      </c>
      <c r="Y210" s="100">
        <v>0.97666666666666668</v>
      </c>
      <c r="Z210" s="1"/>
    </row>
    <row r="211" spans="2:26" ht="99.95" customHeight="1">
      <c r="B211" s="8">
        <v>14</v>
      </c>
      <c r="C211" s="8" t="s">
        <v>1254</v>
      </c>
      <c r="D211" s="8" t="s">
        <v>1249</v>
      </c>
      <c r="E211" s="9" t="s">
        <v>26</v>
      </c>
      <c r="F211" s="9" t="s">
        <v>205</v>
      </c>
      <c r="G211" s="8" t="s">
        <v>1172</v>
      </c>
      <c r="H211" s="8" t="s">
        <v>1139</v>
      </c>
      <c r="I211" s="8" t="s">
        <v>1173</v>
      </c>
      <c r="J211" s="13" t="s">
        <v>206</v>
      </c>
      <c r="K211" s="91" t="s">
        <v>1127</v>
      </c>
      <c r="L211" s="109" t="s">
        <v>1189</v>
      </c>
      <c r="M211" s="8" t="s">
        <v>1041</v>
      </c>
      <c r="N211" s="8" t="s">
        <v>1142</v>
      </c>
      <c r="O211" s="106">
        <v>4</v>
      </c>
      <c r="P211" s="8" t="str">
        <f>VLOOKUP(O211,' (참고) 예산별 범례'!$I$68:$J$76,2,0)</f>
        <v>안전관련 물품 및 장비 구입비등</v>
      </c>
      <c r="Q211" s="8" t="s">
        <v>1143</v>
      </c>
      <c r="R211" s="9"/>
      <c r="S211" s="9"/>
      <c r="T211" s="8" t="s">
        <v>1148</v>
      </c>
      <c r="U211" s="6">
        <v>300000</v>
      </c>
      <c r="V211" s="6"/>
      <c r="W211" s="6">
        <v>300000</v>
      </c>
      <c r="X211" s="37">
        <v>295600</v>
      </c>
      <c r="Y211" s="100">
        <v>0.98533333333333328</v>
      </c>
      <c r="Z211" s="1"/>
    </row>
    <row r="212" spans="2:26" ht="99.95" customHeight="1">
      <c r="B212" s="8">
        <v>15</v>
      </c>
      <c r="C212" s="8" t="s">
        <v>1254</v>
      </c>
      <c r="D212" s="8" t="s">
        <v>1249</v>
      </c>
      <c r="E212" s="9" t="s">
        <v>26</v>
      </c>
      <c r="F212" s="9" t="s">
        <v>205</v>
      </c>
      <c r="G212" s="9" t="s">
        <v>1172</v>
      </c>
      <c r="H212" s="9" t="s">
        <v>1139</v>
      </c>
      <c r="I212" s="8" t="s">
        <v>1173</v>
      </c>
      <c r="J212" s="13" t="s">
        <v>207</v>
      </c>
      <c r="K212" s="91" t="s">
        <v>1131</v>
      </c>
      <c r="L212" s="109" t="s">
        <v>1232</v>
      </c>
      <c r="M212" s="8" t="s">
        <v>1011</v>
      </c>
      <c r="N212" s="8" t="s">
        <v>1142</v>
      </c>
      <c r="O212" s="106">
        <v>4</v>
      </c>
      <c r="P212" s="8" t="str">
        <f>VLOOKUP(O212,' (참고) 예산별 범례'!$I$68:$J$76,2,0)</f>
        <v>안전관련 물품 및 장비 구입비등</v>
      </c>
      <c r="Q212" s="8" t="s">
        <v>1143</v>
      </c>
      <c r="R212" s="9"/>
      <c r="S212" s="9"/>
      <c r="T212" s="8" t="s">
        <v>1163</v>
      </c>
      <c r="U212" s="6">
        <v>2100000</v>
      </c>
      <c r="V212" s="6"/>
      <c r="W212" s="6">
        <v>2100000</v>
      </c>
      <c r="X212" s="37">
        <v>2092620</v>
      </c>
      <c r="Y212" s="100">
        <v>0.99648571428571431</v>
      </c>
      <c r="Z212" s="1"/>
    </row>
    <row r="213" spans="2:26" ht="99.95" customHeight="1">
      <c r="B213" s="8">
        <v>16</v>
      </c>
      <c r="C213" s="8" t="s">
        <v>1254</v>
      </c>
      <c r="D213" s="8" t="s">
        <v>1249</v>
      </c>
      <c r="E213" s="8" t="s">
        <v>26</v>
      </c>
      <c r="F213" s="8" t="s">
        <v>205</v>
      </c>
      <c r="G213" s="8" t="s">
        <v>1172</v>
      </c>
      <c r="H213" s="8" t="s">
        <v>1139</v>
      </c>
      <c r="I213" s="8" t="s">
        <v>1173</v>
      </c>
      <c r="J213" s="13" t="s">
        <v>208</v>
      </c>
      <c r="K213" s="91" t="s">
        <v>1127</v>
      </c>
      <c r="L213" s="109" t="s">
        <v>1193</v>
      </c>
      <c r="M213" s="8" t="s">
        <v>1047</v>
      </c>
      <c r="N213" s="8" t="s">
        <v>1142</v>
      </c>
      <c r="O213" s="148">
        <v>9</v>
      </c>
      <c r="P213" s="8" t="str">
        <f>VLOOKUP(O213,' (참고) 예산별 범례'!$I$68:$J$76,2,0)</f>
        <v>기타</v>
      </c>
      <c r="Q213" s="9"/>
      <c r="R213" s="8" t="s">
        <v>1143</v>
      </c>
      <c r="S213" s="9"/>
      <c r="T213" s="46" t="s">
        <v>1146</v>
      </c>
      <c r="U213" s="6">
        <v>840000</v>
      </c>
      <c r="V213" s="6"/>
      <c r="W213" s="6">
        <v>840000</v>
      </c>
      <c r="X213" s="37">
        <v>670000</v>
      </c>
      <c r="Y213" s="100">
        <v>0.79761904761904767</v>
      </c>
      <c r="Z213" s="1"/>
    </row>
    <row r="214" spans="2:26" ht="99.95" customHeight="1">
      <c r="B214" s="8">
        <v>17</v>
      </c>
      <c r="C214" s="8" t="s">
        <v>1254</v>
      </c>
      <c r="D214" s="8" t="s">
        <v>1249</v>
      </c>
      <c r="E214" s="8" t="s">
        <v>26</v>
      </c>
      <c r="F214" s="8" t="s">
        <v>205</v>
      </c>
      <c r="G214" s="8" t="s">
        <v>1181</v>
      </c>
      <c r="H214" s="8" t="s">
        <v>1139</v>
      </c>
      <c r="I214" s="8" t="s">
        <v>1182</v>
      </c>
      <c r="J214" s="13" t="s">
        <v>209</v>
      </c>
      <c r="K214" s="90" t="s">
        <v>1129</v>
      </c>
      <c r="L214" s="109" t="s">
        <v>1221</v>
      </c>
      <c r="M214" s="8" t="s">
        <v>1014</v>
      </c>
      <c r="N214" s="8" t="s">
        <v>1142</v>
      </c>
      <c r="O214" s="106">
        <v>2</v>
      </c>
      <c r="P214" s="8" t="str">
        <f>VLOOKUP(O214,' (참고) 예산별 범례'!$I$68:$J$76,2,0)</f>
        <v>안전사업비 및 안전관리비</v>
      </c>
      <c r="Q214" s="9"/>
      <c r="R214" s="8" t="s">
        <v>1143</v>
      </c>
      <c r="S214" s="9"/>
      <c r="T214" s="46" t="s">
        <v>1146</v>
      </c>
      <c r="U214" s="6">
        <v>8800000</v>
      </c>
      <c r="V214" s="6"/>
      <c r="W214" s="6">
        <v>8800000</v>
      </c>
      <c r="X214" s="37">
        <v>7000000</v>
      </c>
      <c r="Y214" s="100">
        <v>0.79545454545454541</v>
      </c>
      <c r="Z214" s="1"/>
    </row>
    <row r="215" spans="2:26" ht="99.95" customHeight="1">
      <c r="B215" s="8">
        <v>18</v>
      </c>
      <c r="C215" s="8" t="s">
        <v>1254</v>
      </c>
      <c r="D215" s="8" t="s">
        <v>1249</v>
      </c>
      <c r="E215" s="8" t="s">
        <v>26</v>
      </c>
      <c r="F215" s="8" t="s">
        <v>205</v>
      </c>
      <c r="G215" s="8" t="s">
        <v>1181</v>
      </c>
      <c r="H215" s="8" t="s">
        <v>1139</v>
      </c>
      <c r="I215" s="8" t="s">
        <v>1182</v>
      </c>
      <c r="J215" s="13" t="s">
        <v>210</v>
      </c>
      <c r="K215" s="90" t="s">
        <v>1129</v>
      </c>
      <c r="L215" s="109" t="s">
        <v>1214</v>
      </c>
      <c r="M215" s="8" t="s">
        <v>1016</v>
      </c>
      <c r="N215" s="8" t="s">
        <v>1142</v>
      </c>
      <c r="O215" s="106">
        <v>2</v>
      </c>
      <c r="P215" s="8" t="str">
        <f>VLOOKUP(O215,' (참고) 예산별 범례'!$I$68:$J$76,2,0)</f>
        <v>안전사업비 및 안전관리비</v>
      </c>
      <c r="Q215" s="9"/>
      <c r="R215" s="8" t="s">
        <v>1143</v>
      </c>
      <c r="S215" s="9"/>
      <c r="T215" s="46" t="s">
        <v>1146</v>
      </c>
      <c r="U215" s="6">
        <v>500000</v>
      </c>
      <c r="V215" s="6"/>
      <c r="W215" s="6">
        <v>500000</v>
      </c>
      <c r="X215" s="37">
        <v>234300</v>
      </c>
      <c r="Y215" s="100">
        <v>0.46860000000000002</v>
      </c>
      <c r="Z215" s="1"/>
    </row>
    <row r="216" spans="2:26" ht="99.95" customHeight="1">
      <c r="B216" s="8">
        <v>19</v>
      </c>
      <c r="C216" s="8" t="s">
        <v>1254</v>
      </c>
      <c r="D216" s="8" t="s">
        <v>1249</v>
      </c>
      <c r="E216" s="8" t="s">
        <v>26</v>
      </c>
      <c r="F216" s="8" t="s">
        <v>205</v>
      </c>
      <c r="G216" s="8" t="s">
        <v>1181</v>
      </c>
      <c r="H216" s="8" t="s">
        <v>1139</v>
      </c>
      <c r="I216" s="8" t="s">
        <v>1182</v>
      </c>
      <c r="J216" s="13" t="s">
        <v>211</v>
      </c>
      <c r="K216" s="91" t="s">
        <v>1127</v>
      </c>
      <c r="L216" s="109" t="s">
        <v>1193</v>
      </c>
      <c r="M216" s="8" t="s">
        <v>1047</v>
      </c>
      <c r="N216" s="8" t="s">
        <v>1142</v>
      </c>
      <c r="O216" s="106">
        <v>1</v>
      </c>
      <c r="P216" s="8" t="str">
        <f>VLOOKUP(O216,' (참고) 예산별 범례'!$I$68:$J$76,2,0)</f>
        <v>위험설비 정비 및 개보수</v>
      </c>
      <c r="Q216" s="9"/>
      <c r="R216" s="8" t="s">
        <v>1143</v>
      </c>
      <c r="S216" s="9"/>
      <c r="T216" s="8" t="s">
        <v>1163</v>
      </c>
      <c r="U216" s="6">
        <v>3600000</v>
      </c>
      <c r="V216" s="6"/>
      <c r="W216" s="6">
        <v>3600000</v>
      </c>
      <c r="X216" s="37">
        <v>2940000</v>
      </c>
      <c r="Y216" s="100">
        <v>0.81666666666666665</v>
      </c>
      <c r="Z216" s="1"/>
    </row>
    <row r="217" spans="2:26" ht="99.95" customHeight="1">
      <c r="B217" s="8">
        <v>20</v>
      </c>
      <c r="C217" s="8" t="s">
        <v>1254</v>
      </c>
      <c r="D217" s="8" t="s">
        <v>1249</v>
      </c>
      <c r="E217" s="8" t="s">
        <v>26</v>
      </c>
      <c r="F217" s="8" t="s">
        <v>205</v>
      </c>
      <c r="G217" s="8" t="s">
        <v>1181</v>
      </c>
      <c r="H217" s="8" t="s">
        <v>1139</v>
      </c>
      <c r="I217" s="8" t="s">
        <v>1182</v>
      </c>
      <c r="J217" s="13" t="s">
        <v>212</v>
      </c>
      <c r="K217" s="91" t="s">
        <v>1127</v>
      </c>
      <c r="L217" s="109" t="s">
        <v>1193</v>
      </c>
      <c r="M217" s="8" t="s">
        <v>1047</v>
      </c>
      <c r="N217" s="8" t="s">
        <v>1142</v>
      </c>
      <c r="O217" s="106">
        <v>1</v>
      </c>
      <c r="P217" s="8" t="str">
        <f>VLOOKUP(O217,' (참고) 예산별 범례'!$I$68:$J$76,2,0)</f>
        <v>위험설비 정비 및 개보수</v>
      </c>
      <c r="Q217" s="9"/>
      <c r="R217" s="8" t="s">
        <v>1143</v>
      </c>
      <c r="S217" s="9"/>
      <c r="T217" s="8" t="s">
        <v>1148</v>
      </c>
      <c r="U217" s="6">
        <v>5082000</v>
      </c>
      <c r="V217" s="6"/>
      <c r="W217" s="6">
        <v>5082000</v>
      </c>
      <c r="X217" s="37">
        <v>2878590</v>
      </c>
      <c r="Y217" s="100">
        <v>0.56642857142857139</v>
      </c>
      <c r="Z217" s="1"/>
    </row>
    <row r="218" spans="2:26" ht="99.95" customHeight="1">
      <c r="B218" s="8">
        <v>21</v>
      </c>
      <c r="C218" s="8" t="s">
        <v>1254</v>
      </c>
      <c r="D218" s="8" t="s">
        <v>1249</v>
      </c>
      <c r="E218" s="8" t="s">
        <v>26</v>
      </c>
      <c r="F218" s="8" t="s">
        <v>205</v>
      </c>
      <c r="G218" s="8" t="s">
        <v>1181</v>
      </c>
      <c r="H218" s="8" t="s">
        <v>1139</v>
      </c>
      <c r="I218" s="8" t="s">
        <v>1182</v>
      </c>
      <c r="J218" s="13" t="s">
        <v>65</v>
      </c>
      <c r="K218" s="91" t="s">
        <v>1127</v>
      </c>
      <c r="L218" s="109" t="s">
        <v>1193</v>
      </c>
      <c r="M218" s="8" t="s">
        <v>1047</v>
      </c>
      <c r="N218" s="8" t="s">
        <v>1142</v>
      </c>
      <c r="O218" s="106">
        <v>1</v>
      </c>
      <c r="P218" s="8" t="str">
        <f>VLOOKUP(O218,' (참고) 예산별 범례'!$I$68:$J$76,2,0)</f>
        <v>위험설비 정비 및 개보수</v>
      </c>
      <c r="Q218" s="9"/>
      <c r="R218" s="8" t="s">
        <v>1143</v>
      </c>
      <c r="S218" s="9"/>
      <c r="T218" s="8" t="s">
        <v>1148</v>
      </c>
      <c r="U218" s="6">
        <v>475000</v>
      </c>
      <c r="V218" s="6"/>
      <c r="W218" s="6">
        <v>475000</v>
      </c>
      <c r="X218" s="37">
        <v>0</v>
      </c>
      <c r="Y218" s="100">
        <v>0</v>
      </c>
      <c r="Z218" s="1"/>
    </row>
    <row r="219" spans="2:26" ht="99.95" customHeight="1">
      <c r="B219" s="8">
        <v>22</v>
      </c>
      <c r="C219" s="8" t="s">
        <v>1254</v>
      </c>
      <c r="D219" s="8" t="s">
        <v>1249</v>
      </c>
      <c r="E219" s="8" t="s">
        <v>26</v>
      </c>
      <c r="F219" s="8" t="s">
        <v>205</v>
      </c>
      <c r="G219" s="8" t="s">
        <v>1181</v>
      </c>
      <c r="H219" s="8" t="s">
        <v>1139</v>
      </c>
      <c r="I219" s="8" t="s">
        <v>1182</v>
      </c>
      <c r="J219" s="13" t="s">
        <v>213</v>
      </c>
      <c r="K219" s="90" t="s">
        <v>1129</v>
      </c>
      <c r="L219" s="109" t="s">
        <v>1214</v>
      </c>
      <c r="M219" s="8" t="s">
        <v>1016</v>
      </c>
      <c r="N219" s="8" t="s">
        <v>1142</v>
      </c>
      <c r="O219" s="106">
        <v>1</v>
      </c>
      <c r="P219" s="8" t="str">
        <f>VLOOKUP(O219,' (참고) 예산별 범례'!$I$68:$J$76,2,0)</f>
        <v>위험설비 정비 및 개보수</v>
      </c>
      <c r="Q219" s="9"/>
      <c r="R219" s="8" t="s">
        <v>1143</v>
      </c>
      <c r="S219" s="9"/>
      <c r="T219" s="8" t="s">
        <v>1163</v>
      </c>
      <c r="U219" s="6">
        <v>219000000</v>
      </c>
      <c r="V219" s="6">
        <v>-18000000</v>
      </c>
      <c r="W219" s="6">
        <v>201000000</v>
      </c>
      <c r="X219" s="37">
        <v>200342000</v>
      </c>
      <c r="Y219" s="100">
        <v>0.99672636815920401</v>
      </c>
      <c r="Z219" s="1"/>
    </row>
    <row r="220" spans="2:26" ht="99.95" customHeight="1">
      <c r="B220" s="8">
        <v>23</v>
      </c>
      <c r="C220" s="8" t="s">
        <v>1254</v>
      </c>
      <c r="D220" s="8" t="s">
        <v>1249</v>
      </c>
      <c r="E220" s="8" t="s">
        <v>26</v>
      </c>
      <c r="F220" s="8" t="s">
        <v>205</v>
      </c>
      <c r="G220" s="8" t="s">
        <v>1181</v>
      </c>
      <c r="H220" s="8" t="s">
        <v>1139</v>
      </c>
      <c r="I220" s="8" t="s">
        <v>1182</v>
      </c>
      <c r="J220" s="13" t="s">
        <v>214</v>
      </c>
      <c r="K220" s="91" t="s">
        <v>1127</v>
      </c>
      <c r="L220" s="109" t="s">
        <v>1231</v>
      </c>
      <c r="M220" s="8" t="s">
        <v>1043</v>
      </c>
      <c r="N220" s="8" t="s">
        <v>1142</v>
      </c>
      <c r="O220" s="106">
        <v>3</v>
      </c>
      <c r="P220" s="8" t="str">
        <f>VLOOKUP(O220,' (참고) 예산별 범례'!$I$68:$J$76,2,0)</f>
        <v>안전경영 및 안전시스템등 지원예산</v>
      </c>
      <c r="Q220" s="9"/>
      <c r="R220" s="9"/>
      <c r="S220" s="8" t="s">
        <v>1143</v>
      </c>
      <c r="T220" s="8" t="s">
        <v>1146</v>
      </c>
      <c r="U220" s="6">
        <v>2000000</v>
      </c>
      <c r="V220" s="6"/>
      <c r="W220" s="6">
        <v>2000000</v>
      </c>
      <c r="X220" s="37">
        <v>1925000</v>
      </c>
      <c r="Y220" s="100">
        <v>0.96250000000000002</v>
      </c>
      <c r="Z220" s="1"/>
    </row>
    <row r="221" spans="2:26" ht="99.95" customHeight="1">
      <c r="B221" s="8">
        <v>24</v>
      </c>
      <c r="C221" s="8" t="s">
        <v>1254</v>
      </c>
      <c r="D221" s="8" t="s">
        <v>1249</v>
      </c>
      <c r="E221" s="8" t="s">
        <v>26</v>
      </c>
      <c r="F221" s="8" t="s">
        <v>205</v>
      </c>
      <c r="G221" s="8" t="s">
        <v>1151</v>
      </c>
      <c r="H221" s="8" t="s">
        <v>1139</v>
      </c>
      <c r="I221" s="8" t="s">
        <v>1152</v>
      </c>
      <c r="J221" s="13" t="s">
        <v>215</v>
      </c>
      <c r="K221" s="8" t="s">
        <v>1127</v>
      </c>
      <c r="L221" s="108">
        <v>36</v>
      </c>
      <c r="M221" s="8" t="s">
        <v>1040</v>
      </c>
      <c r="N221" s="8" t="s">
        <v>1142</v>
      </c>
      <c r="O221" s="148">
        <v>5</v>
      </c>
      <c r="P221" s="8" t="str">
        <f>VLOOKUP(O221,' (참고) 예산별 범례'!$I$68:$J$76,2,0)</f>
        <v>안전관련 교육훈련홍보</v>
      </c>
      <c r="Q221" s="9"/>
      <c r="R221" s="8" t="s">
        <v>1143</v>
      </c>
      <c r="S221" s="9"/>
      <c r="T221" s="8" t="s">
        <v>1146</v>
      </c>
      <c r="U221" s="6">
        <v>200000</v>
      </c>
      <c r="V221" s="6"/>
      <c r="W221" s="6">
        <v>200000</v>
      </c>
      <c r="X221" s="37">
        <v>210000</v>
      </c>
      <c r="Y221" s="100">
        <v>1.05</v>
      </c>
      <c r="Z221" s="1"/>
    </row>
    <row r="222" spans="2:26" ht="99.95" customHeight="1">
      <c r="B222" s="8">
        <v>25</v>
      </c>
      <c r="C222" s="8" t="s">
        <v>1254</v>
      </c>
      <c r="D222" s="8" t="s">
        <v>1249</v>
      </c>
      <c r="E222" s="8" t="s">
        <v>26</v>
      </c>
      <c r="F222" s="8" t="s">
        <v>205</v>
      </c>
      <c r="G222" s="8" t="s">
        <v>1151</v>
      </c>
      <c r="H222" s="8" t="s">
        <v>1139</v>
      </c>
      <c r="I222" s="8" t="s">
        <v>1152</v>
      </c>
      <c r="J222" s="13" t="s">
        <v>216</v>
      </c>
      <c r="K222" s="8" t="s">
        <v>1127</v>
      </c>
      <c r="L222" s="108">
        <v>36</v>
      </c>
      <c r="M222" s="8" t="s">
        <v>1040</v>
      </c>
      <c r="N222" s="8" t="s">
        <v>1142</v>
      </c>
      <c r="O222" s="148">
        <v>5</v>
      </c>
      <c r="P222" s="8" t="str">
        <f>VLOOKUP(O222,' (참고) 예산별 범례'!$I$68:$J$76,2,0)</f>
        <v>안전관련 교육훈련홍보</v>
      </c>
      <c r="Q222" s="9"/>
      <c r="R222" s="8" t="s">
        <v>1143</v>
      </c>
      <c r="S222" s="9"/>
      <c r="T222" s="8" t="s">
        <v>1146</v>
      </c>
      <c r="U222" s="6">
        <v>50000</v>
      </c>
      <c r="V222" s="6"/>
      <c r="W222" s="6">
        <v>50000</v>
      </c>
      <c r="X222" s="37">
        <v>50000</v>
      </c>
      <c r="Y222" s="100">
        <v>1</v>
      </c>
      <c r="Z222" s="1"/>
    </row>
    <row r="223" spans="2:26" ht="99.95" customHeight="1">
      <c r="B223" s="8">
        <v>26</v>
      </c>
      <c r="C223" s="8" t="s">
        <v>1254</v>
      </c>
      <c r="D223" s="8" t="s">
        <v>1249</v>
      </c>
      <c r="E223" s="8" t="s">
        <v>26</v>
      </c>
      <c r="F223" s="8" t="s">
        <v>205</v>
      </c>
      <c r="G223" s="8" t="s">
        <v>1151</v>
      </c>
      <c r="H223" s="8" t="s">
        <v>1139</v>
      </c>
      <c r="I223" s="8" t="s">
        <v>1152</v>
      </c>
      <c r="J223" s="13" t="s">
        <v>217</v>
      </c>
      <c r="K223" s="8" t="s">
        <v>1127</v>
      </c>
      <c r="L223" s="108">
        <v>36</v>
      </c>
      <c r="M223" s="8" t="s">
        <v>1040</v>
      </c>
      <c r="N223" s="8" t="s">
        <v>1142</v>
      </c>
      <c r="O223" s="148">
        <v>5</v>
      </c>
      <c r="P223" s="8" t="str">
        <f>VLOOKUP(O223,' (참고) 예산별 범례'!$I$68:$J$76,2,0)</f>
        <v>안전관련 교육훈련홍보</v>
      </c>
      <c r="Q223" s="9"/>
      <c r="R223" s="8" t="s">
        <v>1143</v>
      </c>
      <c r="S223" s="9"/>
      <c r="T223" s="8" t="s">
        <v>1146</v>
      </c>
      <c r="U223" s="6">
        <v>200000</v>
      </c>
      <c r="V223" s="6"/>
      <c r="W223" s="6">
        <v>200000</v>
      </c>
      <c r="X223" s="37">
        <v>158000</v>
      </c>
      <c r="Y223" s="100">
        <v>0.79</v>
      </c>
      <c r="Z223" s="1"/>
    </row>
    <row r="224" spans="2:26" ht="99.95" customHeight="1">
      <c r="B224" s="8">
        <v>27</v>
      </c>
      <c r="C224" s="8" t="s">
        <v>1254</v>
      </c>
      <c r="D224" s="8" t="s">
        <v>1249</v>
      </c>
      <c r="E224" s="8" t="s">
        <v>26</v>
      </c>
      <c r="F224" s="8" t="s">
        <v>205</v>
      </c>
      <c r="G224" s="8" t="s">
        <v>1138</v>
      </c>
      <c r="H224" s="8" t="s">
        <v>1139</v>
      </c>
      <c r="I224" s="8" t="s">
        <v>1140</v>
      </c>
      <c r="J224" s="13" t="s">
        <v>218</v>
      </c>
      <c r="K224" s="8" t="s">
        <v>1129</v>
      </c>
      <c r="L224" s="108">
        <v>29</v>
      </c>
      <c r="M224" s="8" t="s">
        <v>1033</v>
      </c>
      <c r="N224" s="8" t="s">
        <v>1142</v>
      </c>
      <c r="O224" s="106">
        <v>4</v>
      </c>
      <c r="P224" s="8" t="str">
        <f>VLOOKUP(O224,' (참고) 예산별 범례'!$I$68:$J$76,2,0)</f>
        <v>안전관련 물품 및 장비 구입비등</v>
      </c>
      <c r="Q224" s="8" t="s">
        <v>1143</v>
      </c>
      <c r="R224" s="9"/>
      <c r="S224" s="9"/>
      <c r="T224" s="9" t="s">
        <v>1148</v>
      </c>
      <c r="U224" s="6">
        <v>7910000</v>
      </c>
      <c r="V224" s="6"/>
      <c r="W224" s="6">
        <v>7910000</v>
      </c>
      <c r="X224" s="37">
        <v>7071800</v>
      </c>
      <c r="Y224" s="100">
        <v>0.89403286978508223</v>
      </c>
      <c r="Z224" s="1"/>
    </row>
    <row r="225" spans="2:26" ht="99.95" customHeight="1">
      <c r="B225" s="8">
        <v>28</v>
      </c>
      <c r="C225" s="8" t="s">
        <v>1254</v>
      </c>
      <c r="D225" s="8" t="s">
        <v>1249</v>
      </c>
      <c r="E225" s="8" t="s">
        <v>26</v>
      </c>
      <c r="F225" s="8" t="s">
        <v>205</v>
      </c>
      <c r="G225" s="8" t="s">
        <v>1157</v>
      </c>
      <c r="H225" s="8" t="s">
        <v>1139</v>
      </c>
      <c r="I225" s="8" t="s">
        <v>1158</v>
      </c>
      <c r="J225" s="13" t="s">
        <v>219</v>
      </c>
      <c r="K225" s="8" t="s">
        <v>1127</v>
      </c>
      <c r="L225" s="108">
        <v>43</v>
      </c>
      <c r="M225" s="8" t="s">
        <v>1047</v>
      </c>
      <c r="N225" s="8" t="s">
        <v>1142</v>
      </c>
      <c r="O225" s="148">
        <v>9</v>
      </c>
      <c r="P225" s="8" t="str">
        <f>VLOOKUP(O225,' (참고) 예산별 범례'!$I$68:$J$76,2,0)</f>
        <v>기타</v>
      </c>
      <c r="Q225" s="9"/>
      <c r="R225" s="9"/>
      <c r="S225" s="8" t="s">
        <v>1143</v>
      </c>
      <c r="T225" s="8" t="s">
        <v>1148</v>
      </c>
      <c r="U225" s="6">
        <v>200000</v>
      </c>
      <c r="V225" s="6"/>
      <c r="W225" s="6">
        <v>200000</v>
      </c>
      <c r="X225" s="37">
        <v>0</v>
      </c>
      <c r="Y225" s="100">
        <v>0</v>
      </c>
      <c r="Z225" s="1"/>
    </row>
    <row r="226" spans="2:26" ht="99.95" customHeight="1">
      <c r="B226" s="8">
        <v>29</v>
      </c>
      <c r="C226" s="8" t="s">
        <v>1254</v>
      </c>
      <c r="D226" s="8" t="s">
        <v>1249</v>
      </c>
      <c r="E226" s="8" t="s">
        <v>26</v>
      </c>
      <c r="F226" s="8" t="s">
        <v>205</v>
      </c>
      <c r="G226" s="8" t="s">
        <v>1157</v>
      </c>
      <c r="H226" s="8" t="s">
        <v>1139</v>
      </c>
      <c r="I226" s="8" t="s">
        <v>1158</v>
      </c>
      <c r="J226" s="13" t="s">
        <v>220</v>
      </c>
      <c r="K226" s="90" t="s">
        <v>1127</v>
      </c>
      <c r="L226" s="109" t="s">
        <v>1193</v>
      </c>
      <c r="M226" s="8" t="s">
        <v>1047</v>
      </c>
      <c r="N226" s="8" t="s">
        <v>1142</v>
      </c>
      <c r="O226" s="148">
        <v>9</v>
      </c>
      <c r="P226" s="8" t="str">
        <f>VLOOKUP(O226,' (참고) 예산별 범례'!$I$68:$J$76,2,0)</f>
        <v>기타</v>
      </c>
      <c r="Q226" s="9"/>
      <c r="R226" s="9"/>
      <c r="S226" s="8" t="s">
        <v>1143</v>
      </c>
      <c r="T226" s="8" t="s">
        <v>1148</v>
      </c>
      <c r="U226" s="6">
        <v>100000</v>
      </c>
      <c r="V226" s="6"/>
      <c r="W226" s="6">
        <v>100000</v>
      </c>
      <c r="X226" s="37">
        <v>54380</v>
      </c>
      <c r="Y226" s="100">
        <v>0.54379999999999995</v>
      </c>
      <c r="Z226" s="1"/>
    </row>
    <row r="227" spans="2:26" ht="99.95" customHeight="1">
      <c r="B227" s="8">
        <v>30</v>
      </c>
      <c r="C227" s="8" t="s">
        <v>1254</v>
      </c>
      <c r="D227" s="8" t="s">
        <v>1249</v>
      </c>
      <c r="E227" s="8" t="s">
        <v>26</v>
      </c>
      <c r="F227" s="8" t="s">
        <v>205</v>
      </c>
      <c r="G227" s="8" t="s">
        <v>1157</v>
      </c>
      <c r="H227" s="8" t="s">
        <v>1139</v>
      </c>
      <c r="I227" s="8" t="s">
        <v>1158</v>
      </c>
      <c r="J227" s="13" t="s">
        <v>221</v>
      </c>
      <c r="K227" s="90" t="s">
        <v>1127</v>
      </c>
      <c r="L227" s="109" t="s">
        <v>1193</v>
      </c>
      <c r="M227" s="8" t="s">
        <v>1047</v>
      </c>
      <c r="N227" s="8" t="s">
        <v>1142</v>
      </c>
      <c r="O227" s="148">
        <v>9</v>
      </c>
      <c r="P227" s="8" t="str">
        <f>VLOOKUP(O227,' (참고) 예산별 범례'!$I$68:$J$76,2,0)</f>
        <v>기타</v>
      </c>
      <c r="Q227" s="9"/>
      <c r="R227" s="9"/>
      <c r="S227" s="8" t="s">
        <v>1143</v>
      </c>
      <c r="T227" s="8" t="s">
        <v>1148</v>
      </c>
      <c r="U227" s="6">
        <v>120000</v>
      </c>
      <c r="V227" s="6"/>
      <c r="W227" s="6">
        <v>120000</v>
      </c>
      <c r="X227" s="37">
        <v>79230</v>
      </c>
      <c r="Y227" s="100">
        <v>0.66025</v>
      </c>
      <c r="Z227" s="1"/>
    </row>
    <row r="228" spans="2:26" ht="99.95" customHeight="1">
      <c r="B228" s="8">
        <v>31</v>
      </c>
      <c r="C228" s="8" t="s">
        <v>1254</v>
      </c>
      <c r="D228" s="8" t="s">
        <v>1249</v>
      </c>
      <c r="E228" s="8" t="s">
        <v>26</v>
      </c>
      <c r="F228" s="8" t="s">
        <v>205</v>
      </c>
      <c r="G228" s="8" t="s">
        <v>1157</v>
      </c>
      <c r="H228" s="8" t="s">
        <v>1139</v>
      </c>
      <c r="I228" s="8" t="s">
        <v>1158</v>
      </c>
      <c r="J228" s="13" t="s">
        <v>222</v>
      </c>
      <c r="K228" s="8" t="s">
        <v>1127</v>
      </c>
      <c r="L228" s="108">
        <v>38</v>
      </c>
      <c r="M228" s="8" t="s">
        <v>1042</v>
      </c>
      <c r="N228" s="8" t="s">
        <v>1142</v>
      </c>
      <c r="O228" s="148">
        <v>9</v>
      </c>
      <c r="P228" s="8" t="str">
        <f>VLOOKUP(O228,' (참고) 예산별 범례'!$I$68:$J$76,2,0)</f>
        <v>기타</v>
      </c>
      <c r="Q228" s="9"/>
      <c r="R228" s="9"/>
      <c r="S228" s="8" t="s">
        <v>1143</v>
      </c>
      <c r="T228" s="8" t="s">
        <v>1144</v>
      </c>
      <c r="U228" s="6">
        <v>2000000</v>
      </c>
      <c r="V228" s="6"/>
      <c r="W228" s="6">
        <v>2000000</v>
      </c>
      <c r="X228" s="37">
        <v>1736870</v>
      </c>
      <c r="Y228" s="100">
        <v>0.86843499999999996</v>
      </c>
      <c r="Z228" s="1"/>
    </row>
    <row r="229" spans="2:26" ht="99.95" customHeight="1">
      <c r="B229" s="8">
        <v>32</v>
      </c>
      <c r="C229" s="8" t="s">
        <v>1254</v>
      </c>
      <c r="D229" s="8" t="s">
        <v>1249</v>
      </c>
      <c r="E229" s="8" t="s">
        <v>26</v>
      </c>
      <c r="F229" s="8" t="s">
        <v>205</v>
      </c>
      <c r="G229" s="8" t="s">
        <v>1157</v>
      </c>
      <c r="H229" s="8" t="s">
        <v>1139</v>
      </c>
      <c r="I229" s="8" t="s">
        <v>1158</v>
      </c>
      <c r="J229" s="13" t="s">
        <v>223</v>
      </c>
      <c r="K229" s="8" t="s">
        <v>1127</v>
      </c>
      <c r="L229" s="108">
        <v>38</v>
      </c>
      <c r="M229" s="8" t="s">
        <v>1042</v>
      </c>
      <c r="N229" s="8" t="s">
        <v>1142</v>
      </c>
      <c r="O229" s="148">
        <v>9</v>
      </c>
      <c r="P229" s="8" t="str">
        <f>VLOOKUP(O229,' (참고) 예산별 범례'!$I$68:$J$76,2,0)</f>
        <v>기타</v>
      </c>
      <c r="Q229" s="9"/>
      <c r="R229" s="9"/>
      <c r="S229" s="8" t="s">
        <v>1143</v>
      </c>
      <c r="T229" s="8" t="s">
        <v>1144</v>
      </c>
      <c r="U229" s="6">
        <v>900000</v>
      </c>
      <c r="V229" s="6"/>
      <c r="W229" s="6">
        <v>900000</v>
      </c>
      <c r="X229" s="37">
        <v>0</v>
      </c>
      <c r="Y229" s="100">
        <v>0</v>
      </c>
      <c r="Z229" s="1"/>
    </row>
    <row r="230" spans="2:26" ht="99.95" customHeight="1">
      <c r="B230" s="8">
        <v>33</v>
      </c>
      <c r="C230" s="8" t="s">
        <v>1254</v>
      </c>
      <c r="D230" s="8" t="s">
        <v>1249</v>
      </c>
      <c r="E230" s="8" t="s">
        <v>26</v>
      </c>
      <c r="F230" s="8" t="s">
        <v>205</v>
      </c>
      <c r="G230" s="8" t="s">
        <v>1157</v>
      </c>
      <c r="H230" s="8" t="s">
        <v>1139</v>
      </c>
      <c r="I230" s="8" t="s">
        <v>1158</v>
      </c>
      <c r="J230" s="13" t="s">
        <v>224</v>
      </c>
      <c r="K230" s="8" t="s">
        <v>1127</v>
      </c>
      <c r="L230" s="108">
        <v>38</v>
      </c>
      <c r="M230" s="8" t="s">
        <v>1042</v>
      </c>
      <c r="N230" s="8" t="s">
        <v>1142</v>
      </c>
      <c r="O230" s="148">
        <v>9</v>
      </c>
      <c r="P230" s="8" t="str">
        <f>VLOOKUP(O230,' (참고) 예산별 범례'!$I$68:$J$76,2,0)</f>
        <v>기타</v>
      </c>
      <c r="Q230" s="8" t="s">
        <v>1143</v>
      </c>
      <c r="R230" s="9"/>
      <c r="S230" s="9"/>
      <c r="T230" s="8" t="s">
        <v>1144</v>
      </c>
      <c r="U230" s="6">
        <v>400000</v>
      </c>
      <c r="V230" s="6"/>
      <c r="W230" s="6">
        <v>400000</v>
      </c>
      <c r="X230" s="37">
        <v>200000</v>
      </c>
      <c r="Y230" s="100">
        <v>0.5</v>
      </c>
      <c r="Z230" s="1"/>
    </row>
    <row r="231" spans="2:26" ht="99.95" customHeight="1">
      <c r="B231" s="8">
        <v>34</v>
      </c>
      <c r="C231" s="8" t="s">
        <v>1254</v>
      </c>
      <c r="D231" s="8" t="s">
        <v>1249</v>
      </c>
      <c r="E231" s="8" t="s">
        <v>26</v>
      </c>
      <c r="F231" s="8" t="s">
        <v>205</v>
      </c>
      <c r="G231" s="8" t="s">
        <v>1157</v>
      </c>
      <c r="H231" s="8" t="s">
        <v>1139</v>
      </c>
      <c r="I231" s="8" t="s">
        <v>1158</v>
      </c>
      <c r="J231" s="13" t="s">
        <v>225</v>
      </c>
      <c r="K231" s="8" t="s">
        <v>1127</v>
      </c>
      <c r="L231" s="108">
        <v>43</v>
      </c>
      <c r="M231" s="8" t="s">
        <v>1047</v>
      </c>
      <c r="N231" s="8" t="s">
        <v>1142</v>
      </c>
      <c r="O231" s="148">
        <v>9</v>
      </c>
      <c r="P231" s="8" t="str">
        <f>VLOOKUP(O231,' (참고) 예산별 범례'!$I$68:$J$76,2,0)</f>
        <v>기타</v>
      </c>
      <c r="Q231" s="9"/>
      <c r="R231" s="8" t="s">
        <v>1143</v>
      </c>
      <c r="S231" s="9"/>
      <c r="T231" s="8" t="s">
        <v>1146</v>
      </c>
      <c r="U231" s="6">
        <v>120000</v>
      </c>
      <c r="V231" s="6"/>
      <c r="W231" s="6">
        <v>120000</v>
      </c>
      <c r="X231" s="37">
        <v>96000</v>
      </c>
      <c r="Y231" s="100">
        <v>0.8</v>
      </c>
      <c r="Z231" s="1"/>
    </row>
    <row r="232" spans="2:26" ht="99.95" customHeight="1">
      <c r="B232" s="8">
        <v>35</v>
      </c>
      <c r="C232" s="8" t="s">
        <v>1254</v>
      </c>
      <c r="D232" s="8" t="s">
        <v>1249</v>
      </c>
      <c r="E232" s="8" t="s">
        <v>26</v>
      </c>
      <c r="F232" s="8" t="s">
        <v>205</v>
      </c>
      <c r="G232" s="8" t="s">
        <v>1160</v>
      </c>
      <c r="H232" s="8" t="s">
        <v>1139</v>
      </c>
      <c r="I232" s="8" t="s">
        <v>1161</v>
      </c>
      <c r="J232" s="13" t="s">
        <v>226</v>
      </c>
      <c r="K232" s="8" t="s">
        <v>1129</v>
      </c>
      <c r="L232" s="108">
        <v>13</v>
      </c>
      <c r="M232" s="8" t="s">
        <v>1017</v>
      </c>
      <c r="N232" s="8" t="s">
        <v>1142</v>
      </c>
      <c r="O232" s="106">
        <v>1</v>
      </c>
      <c r="P232" s="8" t="str">
        <f>VLOOKUP(O232,' (참고) 예산별 범례'!$I$68:$J$76,2,0)</f>
        <v>위험설비 정비 및 개보수</v>
      </c>
      <c r="Q232" s="9"/>
      <c r="R232" s="9"/>
      <c r="S232" s="8" t="s">
        <v>1143</v>
      </c>
      <c r="T232" s="8" t="s">
        <v>1163</v>
      </c>
      <c r="U232" s="6">
        <v>7500000</v>
      </c>
      <c r="V232" s="6"/>
      <c r="W232" s="6">
        <v>7500000</v>
      </c>
      <c r="X232" s="37">
        <v>2541510</v>
      </c>
      <c r="Y232" s="100">
        <v>0.338868</v>
      </c>
      <c r="Z232" s="1"/>
    </row>
    <row r="233" spans="2:26" ht="99.95" customHeight="1">
      <c r="B233" s="8">
        <v>36</v>
      </c>
      <c r="C233" s="8" t="s">
        <v>1254</v>
      </c>
      <c r="D233" s="8" t="s">
        <v>1249</v>
      </c>
      <c r="E233" s="8" t="s">
        <v>26</v>
      </c>
      <c r="F233" s="8" t="s">
        <v>205</v>
      </c>
      <c r="G233" s="8" t="s">
        <v>1223</v>
      </c>
      <c r="H233" s="8" t="s">
        <v>1224</v>
      </c>
      <c r="I233" s="8" t="s">
        <v>1225</v>
      </c>
      <c r="J233" s="13" t="s">
        <v>227</v>
      </c>
      <c r="K233" s="8" t="s">
        <v>1129</v>
      </c>
      <c r="L233" s="109" t="s">
        <v>1214</v>
      </c>
      <c r="M233" s="8" t="s">
        <v>1016</v>
      </c>
      <c r="N233" s="8" t="s">
        <v>1142</v>
      </c>
      <c r="O233" s="106">
        <v>1</v>
      </c>
      <c r="P233" s="8" t="str">
        <f>VLOOKUP(O233,' (참고) 예산별 범례'!$I$68:$J$76,2,0)</f>
        <v>위험설비 정비 및 개보수</v>
      </c>
      <c r="Q233" s="8"/>
      <c r="R233" s="8" t="s">
        <v>1143</v>
      </c>
      <c r="S233" s="8"/>
      <c r="T233" s="8" t="s">
        <v>1163</v>
      </c>
      <c r="U233" s="6">
        <v>44145000</v>
      </c>
      <c r="V233" s="6"/>
      <c r="W233" s="6">
        <v>44145000</v>
      </c>
      <c r="X233" s="37">
        <v>37017800</v>
      </c>
      <c r="Y233" s="100">
        <v>0.83855023218937597</v>
      </c>
      <c r="Z233" s="1"/>
    </row>
    <row r="234" spans="2:26" ht="99.95" customHeight="1">
      <c r="B234" s="8">
        <v>37</v>
      </c>
      <c r="C234" s="8" t="s">
        <v>1254</v>
      </c>
      <c r="D234" s="8" t="s">
        <v>1249</v>
      </c>
      <c r="E234" s="8" t="s">
        <v>26</v>
      </c>
      <c r="F234" s="8" t="s">
        <v>205</v>
      </c>
      <c r="G234" s="8" t="s">
        <v>1223</v>
      </c>
      <c r="H234" s="8" t="s">
        <v>1224</v>
      </c>
      <c r="I234" s="8" t="s">
        <v>1225</v>
      </c>
      <c r="J234" s="13" t="s">
        <v>228</v>
      </c>
      <c r="K234" s="8" t="s">
        <v>1129</v>
      </c>
      <c r="L234" s="109" t="s">
        <v>1214</v>
      </c>
      <c r="M234" s="8" t="s">
        <v>1016</v>
      </c>
      <c r="N234" s="8" t="s">
        <v>1142</v>
      </c>
      <c r="O234" s="106">
        <v>1</v>
      </c>
      <c r="P234" s="8" t="str">
        <f>VLOOKUP(O234,' (참고) 예산별 범례'!$I$68:$J$76,2,0)</f>
        <v>위험설비 정비 및 개보수</v>
      </c>
      <c r="Q234" s="9"/>
      <c r="R234" s="8" t="s">
        <v>1143</v>
      </c>
      <c r="S234" s="9"/>
      <c r="T234" s="8" t="s">
        <v>1163</v>
      </c>
      <c r="U234" s="6">
        <v>6000000</v>
      </c>
      <c r="V234" s="6"/>
      <c r="W234" s="6">
        <v>6000000</v>
      </c>
      <c r="X234" s="37">
        <v>4057220</v>
      </c>
      <c r="Y234" s="100">
        <v>0.67620333333333338</v>
      </c>
      <c r="Z234" s="1"/>
    </row>
    <row r="235" spans="2:26" ht="99.95" customHeight="1">
      <c r="B235" s="8">
        <v>38</v>
      </c>
      <c r="C235" s="8" t="s">
        <v>1254</v>
      </c>
      <c r="D235" s="8" t="s">
        <v>1249</v>
      </c>
      <c r="E235" s="8" t="s">
        <v>26</v>
      </c>
      <c r="F235" s="8" t="s">
        <v>205</v>
      </c>
      <c r="G235" s="8" t="s">
        <v>1223</v>
      </c>
      <c r="H235" s="8" t="s">
        <v>1224</v>
      </c>
      <c r="I235" s="8" t="s">
        <v>1225</v>
      </c>
      <c r="J235" s="13" t="s">
        <v>229</v>
      </c>
      <c r="K235" s="8" t="s">
        <v>1129</v>
      </c>
      <c r="L235" s="109" t="s">
        <v>1214</v>
      </c>
      <c r="M235" s="8" t="s">
        <v>1016</v>
      </c>
      <c r="N235" s="8" t="s">
        <v>1142</v>
      </c>
      <c r="O235" s="106">
        <v>1</v>
      </c>
      <c r="P235" s="8" t="str">
        <f>VLOOKUP(O235,' (참고) 예산별 범례'!$I$68:$J$76,2,0)</f>
        <v>위험설비 정비 및 개보수</v>
      </c>
      <c r="Q235" s="9"/>
      <c r="R235" s="8" t="s">
        <v>1143</v>
      </c>
      <c r="S235" s="9"/>
      <c r="T235" s="8" t="s">
        <v>1163</v>
      </c>
      <c r="U235" s="6">
        <v>4000000</v>
      </c>
      <c r="V235" s="6"/>
      <c r="W235" s="6">
        <v>4000000</v>
      </c>
      <c r="X235" s="37">
        <v>722060</v>
      </c>
      <c r="Y235" s="100">
        <v>0.18051500000000001</v>
      </c>
      <c r="Z235" s="1"/>
    </row>
    <row r="236" spans="2:26" ht="99.95" customHeight="1">
      <c r="B236" s="8">
        <v>39</v>
      </c>
      <c r="C236" s="8" t="s">
        <v>1254</v>
      </c>
      <c r="D236" s="8" t="s">
        <v>1249</v>
      </c>
      <c r="E236" s="8" t="s">
        <v>26</v>
      </c>
      <c r="F236" s="8" t="s">
        <v>205</v>
      </c>
      <c r="G236" s="8" t="s">
        <v>1223</v>
      </c>
      <c r="H236" s="8" t="s">
        <v>1224</v>
      </c>
      <c r="I236" s="8" t="s">
        <v>1225</v>
      </c>
      <c r="J236" s="13" t="s">
        <v>230</v>
      </c>
      <c r="K236" s="91" t="s">
        <v>1127</v>
      </c>
      <c r="L236" s="109" t="s">
        <v>1231</v>
      </c>
      <c r="M236" s="8" t="s">
        <v>1043</v>
      </c>
      <c r="N236" s="8" t="s">
        <v>1142</v>
      </c>
      <c r="O236" s="106">
        <v>4</v>
      </c>
      <c r="P236" s="8" t="str">
        <f>VLOOKUP(O236,' (참고) 예산별 범례'!$I$68:$J$76,2,0)</f>
        <v>안전관련 물품 및 장비 구입비등</v>
      </c>
      <c r="Q236" s="8" t="s">
        <v>1143</v>
      </c>
      <c r="R236" s="8"/>
      <c r="S236" s="9"/>
      <c r="T236" s="8" t="s">
        <v>1163</v>
      </c>
      <c r="U236" s="6">
        <v>1000000</v>
      </c>
      <c r="V236" s="6"/>
      <c r="W236" s="6">
        <v>1000000</v>
      </c>
      <c r="X236" s="37">
        <v>968180</v>
      </c>
      <c r="Y236" s="100">
        <v>0.96818000000000004</v>
      </c>
      <c r="Z236" s="1"/>
    </row>
    <row r="237" spans="2:26" ht="99.95" customHeight="1">
      <c r="B237" s="8">
        <v>40</v>
      </c>
      <c r="C237" s="8" t="s">
        <v>1254</v>
      </c>
      <c r="D237" s="8" t="s">
        <v>1249</v>
      </c>
      <c r="E237" s="8" t="s">
        <v>26</v>
      </c>
      <c r="F237" s="8" t="s">
        <v>205</v>
      </c>
      <c r="G237" s="8" t="s">
        <v>1223</v>
      </c>
      <c r="H237" s="8" t="s">
        <v>1224</v>
      </c>
      <c r="I237" s="8" t="s">
        <v>1225</v>
      </c>
      <c r="J237" s="13" t="s">
        <v>231</v>
      </c>
      <c r="K237" s="8" t="s">
        <v>1129</v>
      </c>
      <c r="L237" s="109" t="s">
        <v>1218</v>
      </c>
      <c r="M237" s="8" t="s">
        <v>1029</v>
      </c>
      <c r="N237" s="8" t="s">
        <v>1142</v>
      </c>
      <c r="O237" s="106">
        <v>1</v>
      </c>
      <c r="P237" s="8" t="str">
        <f>VLOOKUP(O237,' (참고) 예산별 범례'!$I$68:$J$76,2,0)</f>
        <v>위험설비 정비 및 개보수</v>
      </c>
      <c r="Q237" s="9"/>
      <c r="R237" s="8" t="s">
        <v>1143</v>
      </c>
      <c r="S237" s="9"/>
      <c r="T237" s="8" t="s">
        <v>1163</v>
      </c>
      <c r="U237" s="6">
        <v>13000000</v>
      </c>
      <c r="V237" s="6"/>
      <c r="W237" s="6">
        <v>13000000</v>
      </c>
      <c r="X237" s="37">
        <v>19904940</v>
      </c>
      <c r="Y237" s="100">
        <v>1.5311492307692307</v>
      </c>
      <c r="Z237" s="1"/>
    </row>
    <row r="238" spans="2:26" ht="99.95" customHeight="1">
      <c r="B238" s="8">
        <v>41</v>
      </c>
      <c r="C238" s="8" t="s">
        <v>1254</v>
      </c>
      <c r="D238" s="8" t="s">
        <v>1249</v>
      </c>
      <c r="E238" s="8" t="s">
        <v>26</v>
      </c>
      <c r="F238" s="8" t="s">
        <v>205</v>
      </c>
      <c r="G238" s="8" t="s">
        <v>1211</v>
      </c>
      <c r="H238" s="8" t="s">
        <v>1212</v>
      </c>
      <c r="I238" s="8" t="s">
        <v>1213</v>
      </c>
      <c r="J238" s="13" t="s">
        <v>232</v>
      </c>
      <c r="K238" s="8" t="s">
        <v>1129</v>
      </c>
      <c r="L238" s="109" t="s">
        <v>1214</v>
      </c>
      <c r="M238" s="8" t="s">
        <v>1016</v>
      </c>
      <c r="N238" s="8" t="s">
        <v>1142</v>
      </c>
      <c r="O238" s="106">
        <v>1</v>
      </c>
      <c r="P238" s="8" t="str">
        <f>VLOOKUP(O238,' (참고) 예산별 범례'!$I$68:$J$76,2,0)</f>
        <v>위험설비 정비 및 개보수</v>
      </c>
      <c r="Q238" s="9"/>
      <c r="R238" s="8" t="s">
        <v>1143</v>
      </c>
      <c r="S238" s="9"/>
      <c r="T238" s="8" t="s">
        <v>1163</v>
      </c>
      <c r="U238" s="6">
        <v>101513000</v>
      </c>
      <c r="V238" s="6"/>
      <c r="W238" s="6">
        <v>101513000</v>
      </c>
      <c r="X238" s="37">
        <v>144366320</v>
      </c>
      <c r="Y238" s="100">
        <v>1.422146129067213</v>
      </c>
      <c r="Z238" s="1"/>
    </row>
    <row r="239" spans="2:26" ht="99.95" customHeight="1">
      <c r="B239" s="8">
        <v>42</v>
      </c>
      <c r="C239" s="8" t="s">
        <v>1254</v>
      </c>
      <c r="D239" s="8" t="s">
        <v>1249</v>
      </c>
      <c r="E239" s="8" t="s">
        <v>26</v>
      </c>
      <c r="F239" s="8" t="s">
        <v>205</v>
      </c>
      <c r="G239" s="8" t="s">
        <v>1211</v>
      </c>
      <c r="H239" s="8" t="s">
        <v>1212</v>
      </c>
      <c r="I239" s="8" t="s">
        <v>1213</v>
      </c>
      <c r="J239" s="13" t="s">
        <v>233</v>
      </c>
      <c r="K239" s="91" t="s">
        <v>1127</v>
      </c>
      <c r="L239" s="109" t="s">
        <v>1192</v>
      </c>
      <c r="M239" s="8" t="s">
        <v>1040</v>
      </c>
      <c r="N239" s="8" t="s">
        <v>1142</v>
      </c>
      <c r="O239" s="148">
        <v>5</v>
      </c>
      <c r="P239" s="8" t="str">
        <f>VLOOKUP(O239,' (참고) 예산별 범례'!$I$68:$J$76,2,0)</f>
        <v>안전관련 교육훈련홍보</v>
      </c>
      <c r="Q239" s="9"/>
      <c r="R239" s="8" t="s">
        <v>1143</v>
      </c>
      <c r="S239" s="9"/>
      <c r="T239" s="8" t="s">
        <v>1163</v>
      </c>
      <c r="U239" s="6">
        <v>3200000</v>
      </c>
      <c r="V239" s="6"/>
      <c r="W239" s="6">
        <v>3200000</v>
      </c>
      <c r="X239" s="37">
        <v>4444000</v>
      </c>
      <c r="Y239" s="100">
        <v>1.3887499999999999</v>
      </c>
      <c r="Z239" s="1"/>
    </row>
    <row r="240" spans="2:26" ht="99.95" customHeight="1">
      <c r="B240" s="8">
        <v>43</v>
      </c>
      <c r="C240" s="8" t="s">
        <v>1254</v>
      </c>
      <c r="D240" s="8" t="s">
        <v>1249</v>
      </c>
      <c r="E240" s="8" t="s">
        <v>26</v>
      </c>
      <c r="F240" s="8" t="s">
        <v>205</v>
      </c>
      <c r="G240" s="8" t="s">
        <v>1211</v>
      </c>
      <c r="H240" s="8" t="s">
        <v>1212</v>
      </c>
      <c r="I240" s="8" t="s">
        <v>1213</v>
      </c>
      <c r="J240" s="13" t="s">
        <v>234</v>
      </c>
      <c r="K240" s="8" t="s">
        <v>1129</v>
      </c>
      <c r="L240" s="109" t="s">
        <v>1214</v>
      </c>
      <c r="M240" s="8" t="s">
        <v>1016</v>
      </c>
      <c r="N240" s="8" t="s">
        <v>1142</v>
      </c>
      <c r="O240" s="106">
        <v>1</v>
      </c>
      <c r="P240" s="8" t="str">
        <f>VLOOKUP(O240,' (참고) 예산별 범례'!$I$68:$J$76,2,0)</f>
        <v>위험설비 정비 및 개보수</v>
      </c>
      <c r="Q240" s="9"/>
      <c r="R240" s="8" t="s">
        <v>1143</v>
      </c>
      <c r="S240" s="9"/>
      <c r="T240" s="8" t="s">
        <v>1163</v>
      </c>
      <c r="U240" s="6">
        <v>5000000</v>
      </c>
      <c r="V240" s="6"/>
      <c r="W240" s="6">
        <v>5000000</v>
      </c>
      <c r="X240" s="37">
        <v>3885180</v>
      </c>
      <c r="Y240" s="100">
        <v>0.77703599999999995</v>
      </c>
      <c r="Z240" s="1"/>
    </row>
    <row r="241" spans="2:26" ht="99.95" customHeight="1">
      <c r="B241" s="8">
        <v>44</v>
      </c>
      <c r="C241" s="8" t="s">
        <v>1254</v>
      </c>
      <c r="D241" s="8" t="s">
        <v>1249</v>
      </c>
      <c r="E241" s="8" t="s">
        <v>26</v>
      </c>
      <c r="F241" s="8" t="s">
        <v>205</v>
      </c>
      <c r="G241" s="8" t="s">
        <v>1211</v>
      </c>
      <c r="H241" s="8" t="s">
        <v>1212</v>
      </c>
      <c r="I241" s="8" t="s">
        <v>1213</v>
      </c>
      <c r="J241" s="13" t="s">
        <v>235</v>
      </c>
      <c r="K241" s="8" t="s">
        <v>1129</v>
      </c>
      <c r="L241" s="109" t="s">
        <v>1214</v>
      </c>
      <c r="M241" s="8" t="s">
        <v>1016</v>
      </c>
      <c r="N241" s="8" t="s">
        <v>1142</v>
      </c>
      <c r="O241" s="106">
        <v>1</v>
      </c>
      <c r="P241" s="8" t="str">
        <f>VLOOKUP(O241,' (참고) 예산별 범례'!$I$68:$J$76,2,0)</f>
        <v>위험설비 정비 및 개보수</v>
      </c>
      <c r="Q241" s="9"/>
      <c r="R241" s="8" t="s">
        <v>1143</v>
      </c>
      <c r="S241" s="9"/>
      <c r="T241" s="8" t="s">
        <v>1163</v>
      </c>
      <c r="U241" s="6">
        <v>133939000</v>
      </c>
      <c r="V241" s="6"/>
      <c r="W241" s="6">
        <v>133939000</v>
      </c>
      <c r="X241" s="37">
        <v>120946350</v>
      </c>
      <c r="Y241" s="100">
        <v>0.90299576672963067</v>
      </c>
      <c r="Z241" s="1"/>
    </row>
    <row r="242" spans="2:26" ht="99.95" customHeight="1">
      <c r="B242" s="8">
        <v>45</v>
      </c>
      <c r="C242" s="8" t="s">
        <v>1254</v>
      </c>
      <c r="D242" s="8" t="s">
        <v>1249</v>
      </c>
      <c r="E242" s="8" t="s">
        <v>26</v>
      </c>
      <c r="F242" s="8" t="s">
        <v>205</v>
      </c>
      <c r="G242" s="8" t="s">
        <v>1211</v>
      </c>
      <c r="H242" s="8" t="s">
        <v>1212</v>
      </c>
      <c r="I242" s="8" t="s">
        <v>1213</v>
      </c>
      <c r="J242" s="13" t="s">
        <v>87</v>
      </c>
      <c r="K242" s="8" t="s">
        <v>1129</v>
      </c>
      <c r="L242" s="109" t="s">
        <v>1214</v>
      </c>
      <c r="M242" s="8" t="s">
        <v>1016</v>
      </c>
      <c r="N242" s="8" t="s">
        <v>1142</v>
      </c>
      <c r="O242" s="106">
        <v>1</v>
      </c>
      <c r="P242" s="8" t="str">
        <f>VLOOKUP(O242,' (참고) 예산별 범례'!$I$68:$J$76,2,0)</f>
        <v>위험설비 정비 및 개보수</v>
      </c>
      <c r="Q242" s="9"/>
      <c r="R242" s="8" t="s">
        <v>1143</v>
      </c>
      <c r="S242" s="9"/>
      <c r="T242" s="8" t="s">
        <v>1163</v>
      </c>
      <c r="U242" s="6">
        <v>34000000</v>
      </c>
      <c r="V242" s="6"/>
      <c r="W242" s="6">
        <v>34000000</v>
      </c>
      <c r="X242" s="37">
        <v>25055400</v>
      </c>
      <c r="Y242" s="100">
        <v>0.73692352941176476</v>
      </c>
      <c r="Z242" s="1"/>
    </row>
    <row r="243" spans="2:26" ht="99.95" customHeight="1">
      <c r="B243" s="8">
        <v>46</v>
      </c>
      <c r="C243" s="8" t="s">
        <v>1254</v>
      </c>
      <c r="D243" s="8" t="s">
        <v>1249</v>
      </c>
      <c r="E243" s="8" t="s">
        <v>26</v>
      </c>
      <c r="F243" s="8" t="s">
        <v>205</v>
      </c>
      <c r="G243" s="8" t="s">
        <v>1211</v>
      </c>
      <c r="H243" s="8" t="s">
        <v>1212</v>
      </c>
      <c r="I243" s="8" t="s">
        <v>1213</v>
      </c>
      <c r="J243" s="13" t="s">
        <v>236</v>
      </c>
      <c r="K243" s="8" t="s">
        <v>1129</v>
      </c>
      <c r="L243" s="109" t="s">
        <v>1218</v>
      </c>
      <c r="M243" s="8" t="s">
        <v>1029</v>
      </c>
      <c r="N243" s="8" t="s">
        <v>1142</v>
      </c>
      <c r="O243" s="106">
        <v>1</v>
      </c>
      <c r="P243" s="8" t="str">
        <f>VLOOKUP(O243,' (참고) 예산별 범례'!$I$68:$J$76,2,0)</f>
        <v>위험설비 정비 및 개보수</v>
      </c>
      <c r="Q243" s="9"/>
      <c r="R243" s="8" t="s">
        <v>1143</v>
      </c>
      <c r="S243" s="9"/>
      <c r="T243" s="8" t="s">
        <v>1163</v>
      </c>
      <c r="U243" s="6">
        <v>12575000</v>
      </c>
      <c r="V243" s="6"/>
      <c r="W243" s="6">
        <v>12575000</v>
      </c>
      <c r="X243" s="37">
        <v>7700000</v>
      </c>
      <c r="Y243" s="100">
        <v>0.6123260437375746</v>
      </c>
      <c r="Z243" s="1"/>
    </row>
    <row r="244" spans="2:26" ht="99.95" customHeight="1">
      <c r="B244" s="8">
        <v>47</v>
      </c>
      <c r="C244" s="8" t="s">
        <v>1254</v>
      </c>
      <c r="D244" s="8" t="s">
        <v>1249</v>
      </c>
      <c r="E244" s="8" t="s">
        <v>26</v>
      </c>
      <c r="F244" s="8" t="s">
        <v>205</v>
      </c>
      <c r="G244" s="8" t="s">
        <v>1211</v>
      </c>
      <c r="H244" s="8" t="s">
        <v>1212</v>
      </c>
      <c r="I244" s="8" t="s">
        <v>1213</v>
      </c>
      <c r="J244" s="13" t="s">
        <v>237</v>
      </c>
      <c r="K244" s="8" t="s">
        <v>1129</v>
      </c>
      <c r="L244" s="109" t="s">
        <v>1218</v>
      </c>
      <c r="M244" s="8" t="s">
        <v>1029</v>
      </c>
      <c r="N244" s="8" t="s">
        <v>1142</v>
      </c>
      <c r="O244" s="106">
        <v>1</v>
      </c>
      <c r="P244" s="8" t="str">
        <f>VLOOKUP(O244,' (참고) 예산별 범례'!$I$68:$J$76,2,0)</f>
        <v>위험설비 정비 및 개보수</v>
      </c>
      <c r="Q244" s="9"/>
      <c r="R244" s="8" t="s">
        <v>1143</v>
      </c>
      <c r="S244" s="9"/>
      <c r="T244" s="8" t="s">
        <v>1163</v>
      </c>
      <c r="U244" s="6">
        <v>7000000</v>
      </c>
      <c r="V244" s="6"/>
      <c r="W244" s="6">
        <v>7000000</v>
      </c>
      <c r="X244" s="37">
        <v>2904000</v>
      </c>
      <c r="Y244" s="100">
        <v>0.41485714285714287</v>
      </c>
      <c r="Z244" s="1"/>
    </row>
    <row r="245" spans="2:26" ht="99.95" customHeight="1">
      <c r="B245" s="8">
        <v>48</v>
      </c>
      <c r="C245" s="8" t="s">
        <v>1254</v>
      </c>
      <c r="D245" s="8" t="s">
        <v>1249</v>
      </c>
      <c r="E245" s="8" t="s">
        <v>26</v>
      </c>
      <c r="F245" s="8" t="s">
        <v>205</v>
      </c>
      <c r="G245" s="8" t="s">
        <v>1211</v>
      </c>
      <c r="H245" s="8" t="s">
        <v>1212</v>
      </c>
      <c r="I245" s="8" t="s">
        <v>1213</v>
      </c>
      <c r="J245" s="13" t="s">
        <v>238</v>
      </c>
      <c r="K245" s="91" t="s">
        <v>1127</v>
      </c>
      <c r="L245" s="109" t="s">
        <v>1229</v>
      </c>
      <c r="M245" s="8" t="s">
        <v>1042</v>
      </c>
      <c r="N245" s="8" t="s">
        <v>1142</v>
      </c>
      <c r="O245" s="106">
        <v>1</v>
      </c>
      <c r="P245" s="8" t="str">
        <f>VLOOKUP(O245,' (참고) 예산별 범례'!$I$68:$J$76,2,0)</f>
        <v>위험설비 정비 및 개보수</v>
      </c>
      <c r="Q245" s="9"/>
      <c r="R245" s="8" t="s">
        <v>1143</v>
      </c>
      <c r="S245" s="9"/>
      <c r="T245" s="8" t="s">
        <v>1163</v>
      </c>
      <c r="U245" s="6">
        <v>3000000</v>
      </c>
      <c r="V245" s="6"/>
      <c r="W245" s="6">
        <v>3000000</v>
      </c>
      <c r="X245" s="37">
        <v>0</v>
      </c>
      <c r="Y245" s="100">
        <v>0</v>
      </c>
      <c r="Z245" s="1"/>
    </row>
    <row r="246" spans="2:26" ht="99.95" customHeight="1">
      <c r="B246" s="8">
        <v>49</v>
      </c>
      <c r="C246" s="8" t="s">
        <v>1254</v>
      </c>
      <c r="D246" s="8" t="s">
        <v>1249</v>
      </c>
      <c r="E246" s="8" t="s">
        <v>26</v>
      </c>
      <c r="F246" s="8" t="s">
        <v>205</v>
      </c>
      <c r="G246" s="8" t="s">
        <v>1211</v>
      </c>
      <c r="H246" s="8" t="s">
        <v>1212</v>
      </c>
      <c r="I246" s="8" t="s">
        <v>1213</v>
      </c>
      <c r="J246" s="13" t="s">
        <v>239</v>
      </c>
      <c r="K246" s="8" t="s">
        <v>1129</v>
      </c>
      <c r="L246" s="109" t="s">
        <v>1221</v>
      </c>
      <c r="M246" s="8" t="s">
        <v>1014</v>
      </c>
      <c r="N246" s="8" t="s">
        <v>1142</v>
      </c>
      <c r="O246" s="106">
        <v>1</v>
      </c>
      <c r="P246" s="8" t="str">
        <f>VLOOKUP(O246,' (참고) 예산별 범례'!$I$68:$J$76,2,0)</f>
        <v>위험설비 정비 및 개보수</v>
      </c>
      <c r="Q246" s="8"/>
      <c r="R246" s="8" t="s">
        <v>1143</v>
      </c>
      <c r="S246" s="9"/>
      <c r="T246" s="8" t="s">
        <v>1148</v>
      </c>
      <c r="U246" s="6">
        <v>9470000</v>
      </c>
      <c r="V246" s="6"/>
      <c r="W246" s="6">
        <v>9470000</v>
      </c>
      <c r="X246" s="37">
        <v>5716100</v>
      </c>
      <c r="Y246" s="100">
        <v>0.60360084477296727</v>
      </c>
      <c r="Z246" s="1"/>
    </row>
    <row r="247" spans="2:26" ht="99.95" customHeight="1">
      <c r="B247" s="8">
        <v>50</v>
      </c>
      <c r="C247" s="8" t="s">
        <v>1254</v>
      </c>
      <c r="D247" s="8" t="s">
        <v>1249</v>
      </c>
      <c r="E247" s="8" t="s">
        <v>26</v>
      </c>
      <c r="F247" s="8" t="s">
        <v>205</v>
      </c>
      <c r="G247" s="8" t="s">
        <v>1227</v>
      </c>
      <c r="H247" s="8" t="s">
        <v>1228</v>
      </c>
      <c r="I247" s="8" t="s">
        <v>1228</v>
      </c>
      <c r="J247" s="13" t="s">
        <v>1257</v>
      </c>
      <c r="K247" s="91" t="s">
        <v>1127</v>
      </c>
      <c r="L247" s="109" t="s">
        <v>1229</v>
      </c>
      <c r="M247" s="8" t="s">
        <v>1042</v>
      </c>
      <c r="N247" s="8" t="s">
        <v>1142</v>
      </c>
      <c r="O247" s="148">
        <v>9</v>
      </c>
      <c r="P247" s="8" t="str">
        <f>VLOOKUP(O247,' (참고) 예산별 범례'!$I$68:$J$76,2,0)</f>
        <v>기타</v>
      </c>
      <c r="Q247" s="9"/>
      <c r="R247" s="8" t="s">
        <v>1143</v>
      </c>
      <c r="S247" s="9"/>
      <c r="T247" s="8" t="s">
        <v>1163</v>
      </c>
      <c r="U247" s="6">
        <v>450000</v>
      </c>
      <c r="V247" s="6"/>
      <c r="W247" s="6">
        <v>450000</v>
      </c>
      <c r="X247" s="37">
        <v>128640</v>
      </c>
      <c r="Y247" s="100">
        <v>0.28586666666666666</v>
      </c>
      <c r="Z247" s="1"/>
    </row>
    <row r="248" spans="2:26" ht="99.95" customHeight="1">
      <c r="B248" s="8">
        <v>51</v>
      </c>
      <c r="C248" s="8" t="s">
        <v>1254</v>
      </c>
      <c r="D248" s="8" t="s">
        <v>1097</v>
      </c>
      <c r="E248" s="9" t="s">
        <v>240</v>
      </c>
      <c r="F248" s="9" t="s">
        <v>241</v>
      </c>
      <c r="G248" s="9" t="s">
        <v>1095</v>
      </c>
      <c r="H248" s="9" t="s">
        <v>1098</v>
      </c>
      <c r="I248" s="8" t="s">
        <v>1099</v>
      </c>
      <c r="J248" s="14" t="s">
        <v>242</v>
      </c>
      <c r="K248" s="8" t="s">
        <v>1129</v>
      </c>
      <c r="L248" s="109" t="s">
        <v>1214</v>
      </c>
      <c r="M248" s="8" t="s">
        <v>1016</v>
      </c>
      <c r="N248" s="8" t="s">
        <v>1143</v>
      </c>
      <c r="O248" s="153">
        <v>7</v>
      </c>
      <c r="P248" s="8" t="str">
        <f>VLOOKUP(O248,' (참고) 예산별 범례'!$I$68:$J$76,2,0)</f>
        <v>재해재난예방을 위한 SOC 구축 및 관리</v>
      </c>
      <c r="Q248" s="9"/>
      <c r="R248" s="8" t="s">
        <v>1143</v>
      </c>
      <c r="S248" s="9"/>
      <c r="T248" s="8" t="s">
        <v>1148</v>
      </c>
      <c r="U248" s="6">
        <v>13000000</v>
      </c>
      <c r="V248" s="6"/>
      <c r="W248" s="6">
        <v>13000000</v>
      </c>
      <c r="X248" s="37">
        <v>12180000</v>
      </c>
      <c r="Y248" s="100">
        <v>0.93692307692307697</v>
      </c>
      <c r="Z248" s="1"/>
    </row>
    <row r="249" spans="2:26" ht="99.95" customHeight="1">
      <c r="B249" s="8">
        <v>52</v>
      </c>
      <c r="C249" s="8" t="s">
        <v>1254</v>
      </c>
      <c r="D249" s="8" t="s">
        <v>1097</v>
      </c>
      <c r="E249" s="9" t="s">
        <v>240</v>
      </c>
      <c r="F249" s="9" t="s">
        <v>243</v>
      </c>
      <c r="G249" s="9" t="s">
        <v>1095</v>
      </c>
      <c r="H249" s="9" t="s">
        <v>1098</v>
      </c>
      <c r="I249" s="8" t="s">
        <v>1099</v>
      </c>
      <c r="J249" s="13" t="s">
        <v>244</v>
      </c>
      <c r="K249" s="8" t="s">
        <v>1129</v>
      </c>
      <c r="L249" s="109" t="s">
        <v>1214</v>
      </c>
      <c r="M249" s="8" t="s">
        <v>1016</v>
      </c>
      <c r="N249" s="8" t="s">
        <v>1143</v>
      </c>
      <c r="O249" s="153">
        <v>7</v>
      </c>
      <c r="P249" s="8" t="str">
        <f>VLOOKUP(O249,' (참고) 예산별 범례'!$I$68:$J$76,2,0)</f>
        <v>재해재난예방을 위한 SOC 구축 및 관리</v>
      </c>
      <c r="Q249" s="9"/>
      <c r="R249" s="8" t="s">
        <v>1143</v>
      </c>
      <c r="S249" s="9"/>
      <c r="T249" s="8" t="s">
        <v>1148</v>
      </c>
      <c r="U249" s="6">
        <v>60000000</v>
      </c>
      <c r="V249" s="6"/>
      <c r="W249" s="6">
        <v>60000000</v>
      </c>
      <c r="X249" s="37">
        <v>59132520</v>
      </c>
      <c r="Y249" s="100">
        <v>0.98554200000000003</v>
      </c>
      <c r="Z249" s="1"/>
    </row>
    <row r="250" spans="2:26" ht="99.95" customHeight="1">
      <c r="B250" s="8">
        <v>53</v>
      </c>
      <c r="C250" s="8" t="s">
        <v>1254</v>
      </c>
      <c r="D250" s="8" t="s">
        <v>1097</v>
      </c>
      <c r="E250" s="8" t="s">
        <v>240</v>
      </c>
      <c r="F250" s="9" t="s">
        <v>243</v>
      </c>
      <c r="G250" s="9" t="s">
        <v>1095</v>
      </c>
      <c r="H250" s="9" t="s">
        <v>1098</v>
      </c>
      <c r="I250" s="8" t="s">
        <v>1099</v>
      </c>
      <c r="J250" s="13" t="s">
        <v>245</v>
      </c>
      <c r="K250" s="8" t="s">
        <v>1129</v>
      </c>
      <c r="L250" s="109" t="s">
        <v>1218</v>
      </c>
      <c r="M250" s="8" t="s">
        <v>1029</v>
      </c>
      <c r="N250" s="8" t="s">
        <v>1143</v>
      </c>
      <c r="O250" s="153">
        <v>7</v>
      </c>
      <c r="P250" s="8" t="str">
        <f>VLOOKUP(O250,' (참고) 예산별 범례'!$I$68:$J$76,2,0)</f>
        <v>재해재난예방을 위한 SOC 구축 및 관리</v>
      </c>
      <c r="Q250" s="9"/>
      <c r="R250" s="8" t="s">
        <v>1143</v>
      </c>
      <c r="S250" s="9"/>
      <c r="T250" s="8" t="s">
        <v>1148</v>
      </c>
      <c r="U250" s="6">
        <v>300000000</v>
      </c>
      <c r="V250" s="6">
        <v>-63000000</v>
      </c>
      <c r="W250" s="6">
        <v>237000000</v>
      </c>
      <c r="X250" s="37">
        <v>231285550</v>
      </c>
      <c r="Y250" s="100">
        <v>0.97588839662447258</v>
      </c>
      <c r="Z250" s="1"/>
    </row>
    <row r="251" spans="2:26" ht="99.95" customHeight="1">
      <c r="B251" s="8">
        <v>54</v>
      </c>
      <c r="C251" s="8" t="s">
        <v>1254</v>
      </c>
      <c r="D251" s="8" t="s">
        <v>1097</v>
      </c>
      <c r="E251" s="8" t="s">
        <v>240</v>
      </c>
      <c r="F251" s="9" t="s">
        <v>246</v>
      </c>
      <c r="G251" s="9" t="s">
        <v>1095</v>
      </c>
      <c r="H251" s="9" t="s">
        <v>1098</v>
      </c>
      <c r="I251" s="8" t="s">
        <v>1099</v>
      </c>
      <c r="J251" s="13" t="s">
        <v>247</v>
      </c>
      <c r="K251" s="8" t="s">
        <v>1129</v>
      </c>
      <c r="L251" s="109" t="s">
        <v>1214</v>
      </c>
      <c r="M251" s="8" t="s">
        <v>1016</v>
      </c>
      <c r="N251" s="8" t="s">
        <v>1143</v>
      </c>
      <c r="O251" s="153">
        <v>7</v>
      </c>
      <c r="P251" s="8" t="str">
        <f>VLOOKUP(O251,' (참고) 예산별 범례'!$I$68:$J$76,2,0)</f>
        <v>재해재난예방을 위한 SOC 구축 및 관리</v>
      </c>
      <c r="Q251" s="9"/>
      <c r="R251" s="8" t="s">
        <v>1143</v>
      </c>
      <c r="S251" s="9"/>
      <c r="T251" s="8" t="s">
        <v>1148</v>
      </c>
      <c r="U251" s="6">
        <v>40000000</v>
      </c>
      <c r="V251" s="6">
        <v>-12000000</v>
      </c>
      <c r="W251" s="6">
        <v>28000000</v>
      </c>
      <c r="X251" s="37">
        <v>27002800</v>
      </c>
      <c r="Y251" s="100">
        <v>0.96438571428571429</v>
      </c>
      <c r="Z251" s="1"/>
    </row>
    <row r="252" spans="2:26" ht="99.95" customHeight="1">
      <c r="B252" s="8">
        <v>55</v>
      </c>
      <c r="C252" s="8" t="s">
        <v>1254</v>
      </c>
      <c r="D252" s="8" t="s">
        <v>1097</v>
      </c>
      <c r="E252" s="8" t="s">
        <v>240</v>
      </c>
      <c r="F252" s="9" t="s">
        <v>246</v>
      </c>
      <c r="G252" s="9" t="s">
        <v>1095</v>
      </c>
      <c r="H252" s="9" t="s">
        <v>1098</v>
      </c>
      <c r="I252" s="8" t="s">
        <v>1099</v>
      </c>
      <c r="J252" s="14" t="s">
        <v>248</v>
      </c>
      <c r="K252" s="8" t="s">
        <v>1129</v>
      </c>
      <c r="L252" s="109" t="s">
        <v>1214</v>
      </c>
      <c r="M252" s="8" t="s">
        <v>1016</v>
      </c>
      <c r="N252" s="8" t="s">
        <v>1143</v>
      </c>
      <c r="O252" s="153">
        <v>7</v>
      </c>
      <c r="P252" s="8" t="str">
        <f>VLOOKUP(O252,' (참고) 예산별 범례'!$I$68:$J$76,2,0)</f>
        <v>재해재난예방을 위한 SOC 구축 및 관리</v>
      </c>
      <c r="Q252" s="9"/>
      <c r="R252" s="8" t="s">
        <v>1143</v>
      </c>
      <c r="S252" s="9"/>
      <c r="T252" s="8" t="s">
        <v>1148</v>
      </c>
      <c r="U252" s="6">
        <v>5000000</v>
      </c>
      <c r="V252" s="6"/>
      <c r="W252" s="6">
        <v>5000000</v>
      </c>
      <c r="X252" s="37">
        <v>3950000</v>
      </c>
      <c r="Y252" s="100">
        <v>0.79</v>
      </c>
      <c r="Z252" s="1"/>
    </row>
    <row r="253" spans="2:26" ht="99.95" customHeight="1">
      <c r="B253" s="8">
        <v>56</v>
      </c>
      <c r="C253" s="8" t="s">
        <v>1254</v>
      </c>
      <c r="D253" s="8" t="s">
        <v>1097</v>
      </c>
      <c r="E253" s="8" t="s">
        <v>240</v>
      </c>
      <c r="F253" s="9" t="s">
        <v>249</v>
      </c>
      <c r="G253" s="9" t="s">
        <v>1095</v>
      </c>
      <c r="H253" s="9" t="s">
        <v>1098</v>
      </c>
      <c r="I253" s="8" t="s">
        <v>1099</v>
      </c>
      <c r="J253" s="13" t="s">
        <v>250</v>
      </c>
      <c r="K253" s="91" t="s">
        <v>1127</v>
      </c>
      <c r="L253" s="109" t="s">
        <v>1193</v>
      </c>
      <c r="M253" s="8" t="s">
        <v>1047</v>
      </c>
      <c r="N253" s="8" t="s">
        <v>1142</v>
      </c>
      <c r="O253" s="153">
        <v>7</v>
      </c>
      <c r="P253" s="8" t="str">
        <f>VLOOKUP(O253,' (참고) 예산별 범례'!$I$68:$J$76,2,0)</f>
        <v>재해재난예방을 위한 SOC 구축 및 관리</v>
      </c>
      <c r="Q253" s="9"/>
      <c r="R253" s="8" t="s">
        <v>1143</v>
      </c>
      <c r="S253" s="9"/>
      <c r="T253" s="8" t="s">
        <v>1148</v>
      </c>
      <c r="U253" s="6">
        <v>65000000</v>
      </c>
      <c r="V253" s="6"/>
      <c r="W253" s="6">
        <v>65000000</v>
      </c>
      <c r="X253" s="37">
        <v>62787930</v>
      </c>
      <c r="Y253" s="100">
        <v>0.96596815384615387</v>
      </c>
      <c r="Z253" s="1"/>
    </row>
    <row r="254" spans="2:26" ht="99.95" customHeight="1">
      <c r="B254" s="8">
        <v>57</v>
      </c>
      <c r="C254" s="8" t="s">
        <v>1254</v>
      </c>
      <c r="D254" s="8" t="s">
        <v>1097</v>
      </c>
      <c r="E254" s="8" t="s">
        <v>240</v>
      </c>
      <c r="F254" s="9" t="s">
        <v>249</v>
      </c>
      <c r="G254" s="9" t="s">
        <v>1095</v>
      </c>
      <c r="H254" s="9" t="s">
        <v>1098</v>
      </c>
      <c r="I254" s="8" t="s">
        <v>1099</v>
      </c>
      <c r="J254" s="13" t="s">
        <v>251</v>
      </c>
      <c r="K254" s="8" t="s">
        <v>1129</v>
      </c>
      <c r="L254" s="109" t="s">
        <v>1214</v>
      </c>
      <c r="M254" s="8" t="s">
        <v>1016</v>
      </c>
      <c r="N254" s="8" t="s">
        <v>1143</v>
      </c>
      <c r="O254" s="153">
        <v>7</v>
      </c>
      <c r="P254" s="8" t="str">
        <f>VLOOKUP(O254,' (참고) 예산별 범례'!$I$68:$J$76,2,0)</f>
        <v>재해재난예방을 위한 SOC 구축 및 관리</v>
      </c>
      <c r="Q254" s="9"/>
      <c r="R254" s="8" t="s">
        <v>1143</v>
      </c>
      <c r="S254" s="9"/>
      <c r="T254" s="8" t="s">
        <v>1148</v>
      </c>
      <c r="U254" s="6">
        <v>16000000</v>
      </c>
      <c r="V254" s="6"/>
      <c r="W254" s="6">
        <v>16000000</v>
      </c>
      <c r="X254" s="37">
        <v>14983420</v>
      </c>
      <c r="Y254" s="100">
        <v>0.93646375000000004</v>
      </c>
      <c r="Z254" s="1"/>
    </row>
    <row r="255" spans="2:26" ht="99.95" customHeight="1">
      <c r="B255" s="8">
        <v>58</v>
      </c>
      <c r="C255" s="8" t="s">
        <v>1254</v>
      </c>
      <c r="D255" s="8" t="s">
        <v>1097</v>
      </c>
      <c r="E255" s="8" t="s">
        <v>240</v>
      </c>
      <c r="F255" s="8" t="s">
        <v>249</v>
      </c>
      <c r="G255" s="8" t="s">
        <v>1095</v>
      </c>
      <c r="H255" s="8" t="s">
        <v>1098</v>
      </c>
      <c r="I255" s="8" t="s">
        <v>1099</v>
      </c>
      <c r="J255" s="13" t="s">
        <v>252</v>
      </c>
      <c r="K255" s="8" t="s">
        <v>1129</v>
      </c>
      <c r="L255" s="109" t="s">
        <v>1214</v>
      </c>
      <c r="M255" s="8" t="s">
        <v>1016</v>
      </c>
      <c r="N255" s="8" t="s">
        <v>1143</v>
      </c>
      <c r="O255" s="153">
        <v>7</v>
      </c>
      <c r="P255" s="8" t="str">
        <f>VLOOKUP(O255,' (참고) 예산별 범례'!$I$68:$J$76,2,0)</f>
        <v>재해재난예방을 위한 SOC 구축 및 관리</v>
      </c>
      <c r="Q255" s="9"/>
      <c r="R255" s="8" t="s">
        <v>1143</v>
      </c>
      <c r="S255" s="9"/>
      <c r="T255" s="8" t="s">
        <v>1148</v>
      </c>
      <c r="U255" s="6">
        <v>4500000</v>
      </c>
      <c r="V255" s="6"/>
      <c r="W255" s="6">
        <v>4500000</v>
      </c>
      <c r="X255" s="37">
        <v>4336500</v>
      </c>
      <c r="Y255" s="100">
        <v>0.96366666666666667</v>
      </c>
      <c r="Z255" s="1"/>
    </row>
    <row r="256" spans="2:26" ht="99.95" customHeight="1">
      <c r="B256" s="8">
        <v>59</v>
      </c>
      <c r="C256" s="8" t="s">
        <v>1254</v>
      </c>
      <c r="D256" s="8" t="s">
        <v>1097</v>
      </c>
      <c r="E256" s="8" t="s">
        <v>240</v>
      </c>
      <c r="F256" s="8" t="s">
        <v>249</v>
      </c>
      <c r="G256" s="8" t="s">
        <v>1095</v>
      </c>
      <c r="H256" s="8" t="s">
        <v>1098</v>
      </c>
      <c r="I256" s="8" t="s">
        <v>1099</v>
      </c>
      <c r="J256" s="13" t="s">
        <v>253</v>
      </c>
      <c r="K256" s="8" t="s">
        <v>1129</v>
      </c>
      <c r="L256" s="109" t="s">
        <v>1218</v>
      </c>
      <c r="M256" s="8" t="s">
        <v>1029</v>
      </c>
      <c r="N256" s="8" t="s">
        <v>1143</v>
      </c>
      <c r="O256" s="153">
        <v>7</v>
      </c>
      <c r="P256" s="8" t="str">
        <f>VLOOKUP(O256,' (참고) 예산별 범례'!$I$68:$J$76,2,0)</f>
        <v>재해재난예방을 위한 SOC 구축 및 관리</v>
      </c>
      <c r="Q256" s="9"/>
      <c r="R256" s="8" t="s">
        <v>1143</v>
      </c>
      <c r="S256" s="9"/>
      <c r="T256" s="8" t="s">
        <v>1148</v>
      </c>
      <c r="U256" s="6">
        <v>110000000</v>
      </c>
      <c r="V256" s="6">
        <v>-25000000</v>
      </c>
      <c r="W256" s="6">
        <v>85000000</v>
      </c>
      <c r="X256" s="37">
        <v>84405050</v>
      </c>
      <c r="Y256" s="100">
        <v>0.99300058823529413</v>
      </c>
      <c r="Z256" s="1"/>
    </row>
    <row r="257" spans="2:27" ht="99.95" customHeight="1">
      <c r="B257" s="8">
        <v>60</v>
      </c>
      <c r="C257" s="8" t="s">
        <v>1254</v>
      </c>
      <c r="D257" s="8" t="s">
        <v>1097</v>
      </c>
      <c r="E257" s="8" t="s">
        <v>240</v>
      </c>
      <c r="F257" s="9" t="s">
        <v>254</v>
      </c>
      <c r="G257" s="9" t="s">
        <v>1197</v>
      </c>
      <c r="H257" s="9" t="s">
        <v>1198</v>
      </c>
      <c r="I257" s="8" t="s">
        <v>1199</v>
      </c>
      <c r="J257" s="13" t="s">
        <v>255</v>
      </c>
      <c r="K257" s="91" t="s">
        <v>1127</v>
      </c>
      <c r="L257" s="109" t="s">
        <v>1192</v>
      </c>
      <c r="M257" s="8" t="s">
        <v>1040</v>
      </c>
      <c r="N257" s="8" t="s">
        <v>1142</v>
      </c>
      <c r="O257" s="148">
        <v>5</v>
      </c>
      <c r="P257" s="8" t="str">
        <f>VLOOKUP(O257,' (참고) 예산별 범례'!$I$68:$J$76,2,0)</f>
        <v>안전관련 교육훈련홍보</v>
      </c>
      <c r="Q257" s="8" t="s">
        <v>1143</v>
      </c>
      <c r="R257" s="9"/>
      <c r="S257" s="9"/>
      <c r="T257" s="8" t="s">
        <v>1148</v>
      </c>
      <c r="U257" s="6">
        <v>700000</v>
      </c>
      <c r="V257" s="6"/>
      <c r="W257" s="6">
        <v>700000</v>
      </c>
      <c r="X257" s="37">
        <v>678000</v>
      </c>
      <c r="Y257" s="100">
        <v>0.96857142857142853</v>
      </c>
      <c r="Z257" s="1"/>
    </row>
    <row r="258" spans="2:27" ht="99.95" customHeight="1">
      <c r="B258" s="8">
        <v>61</v>
      </c>
      <c r="C258" s="8" t="s">
        <v>1254</v>
      </c>
      <c r="D258" s="8" t="s">
        <v>1097</v>
      </c>
      <c r="E258" s="8" t="s">
        <v>240</v>
      </c>
      <c r="F258" s="9" t="s">
        <v>254</v>
      </c>
      <c r="G258" s="9" t="s">
        <v>1197</v>
      </c>
      <c r="H258" s="9" t="s">
        <v>1198</v>
      </c>
      <c r="I258" s="8" t="s">
        <v>1199</v>
      </c>
      <c r="J258" s="13" t="s">
        <v>256</v>
      </c>
      <c r="K258" s="91" t="s">
        <v>1127</v>
      </c>
      <c r="L258" s="109" t="s">
        <v>1192</v>
      </c>
      <c r="M258" s="8" t="s">
        <v>1040</v>
      </c>
      <c r="N258" s="8" t="s">
        <v>1142</v>
      </c>
      <c r="O258" s="148">
        <v>5</v>
      </c>
      <c r="P258" s="8" t="str">
        <f>VLOOKUP(O258,' (참고) 예산별 범례'!$I$68:$J$76,2,0)</f>
        <v>안전관련 교육훈련홍보</v>
      </c>
      <c r="Q258" s="8" t="s">
        <v>1143</v>
      </c>
      <c r="R258" s="9"/>
      <c r="S258" s="9"/>
      <c r="T258" s="8" t="s">
        <v>1148</v>
      </c>
      <c r="U258" s="6">
        <v>320000</v>
      </c>
      <c r="V258" s="6"/>
      <c r="W258" s="6">
        <v>320000</v>
      </c>
      <c r="X258" s="37">
        <v>275000</v>
      </c>
      <c r="Y258" s="100">
        <v>0.859375</v>
      </c>
      <c r="Z258" s="1"/>
    </row>
    <row r="259" spans="2:27" ht="99.95" customHeight="1">
      <c r="B259" s="8">
        <v>62</v>
      </c>
      <c r="C259" s="8" t="s">
        <v>1254</v>
      </c>
      <c r="D259" s="8" t="s">
        <v>1097</v>
      </c>
      <c r="E259" s="8" t="s">
        <v>240</v>
      </c>
      <c r="F259" s="9" t="s">
        <v>257</v>
      </c>
      <c r="G259" s="9" t="s">
        <v>1197</v>
      </c>
      <c r="H259" s="9" t="s">
        <v>1198</v>
      </c>
      <c r="I259" s="8" t="s">
        <v>1199</v>
      </c>
      <c r="J259" s="13" t="s">
        <v>258</v>
      </c>
      <c r="K259" s="8" t="s">
        <v>1129</v>
      </c>
      <c r="L259" s="109" t="s">
        <v>1218</v>
      </c>
      <c r="M259" s="8" t="s">
        <v>1029</v>
      </c>
      <c r="N259" s="8" t="s">
        <v>1142</v>
      </c>
      <c r="O259" s="106">
        <v>1</v>
      </c>
      <c r="P259" s="8" t="str">
        <f>VLOOKUP(O259,' (참고) 예산별 범례'!$I$68:$J$76,2,0)</f>
        <v>위험설비 정비 및 개보수</v>
      </c>
      <c r="Q259" s="8"/>
      <c r="R259" s="8" t="s">
        <v>1143</v>
      </c>
      <c r="S259" s="9"/>
      <c r="T259" s="8" t="s">
        <v>1163</v>
      </c>
      <c r="U259" s="6">
        <v>1500000</v>
      </c>
      <c r="V259" s="6"/>
      <c r="W259" s="6">
        <v>1500000</v>
      </c>
      <c r="X259" s="37">
        <v>1227600</v>
      </c>
      <c r="Y259" s="100">
        <v>0.81840000000000002</v>
      </c>
      <c r="Z259" s="1"/>
    </row>
    <row r="260" spans="2:27" ht="99.95" customHeight="1">
      <c r="B260" s="8">
        <v>63</v>
      </c>
      <c r="C260" s="8" t="s">
        <v>1254</v>
      </c>
      <c r="D260" s="8" t="s">
        <v>1097</v>
      </c>
      <c r="E260" s="8" t="s">
        <v>240</v>
      </c>
      <c r="F260" s="9" t="s">
        <v>257</v>
      </c>
      <c r="G260" s="9" t="s">
        <v>1197</v>
      </c>
      <c r="H260" s="9" t="s">
        <v>1198</v>
      </c>
      <c r="I260" s="8" t="s">
        <v>1199</v>
      </c>
      <c r="J260" s="13" t="s">
        <v>259</v>
      </c>
      <c r="K260" s="8" t="s">
        <v>1129</v>
      </c>
      <c r="L260" s="109" t="s">
        <v>1218</v>
      </c>
      <c r="M260" s="8" t="s">
        <v>1029</v>
      </c>
      <c r="N260" s="8" t="s">
        <v>1142</v>
      </c>
      <c r="O260" s="106">
        <v>1</v>
      </c>
      <c r="P260" s="8" t="str">
        <f>VLOOKUP(O260,' (참고) 예산별 범례'!$I$68:$J$76,2,0)</f>
        <v>위험설비 정비 및 개보수</v>
      </c>
      <c r="Q260" s="9"/>
      <c r="R260" s="8" t="s">
        <v>1143</v>
      </c>
      <c r="S260" s="9"/>
      <c r="T260" s="8" t="s">
        <v>1163</v>
      </c>
      <c r="U260" s="6">
        <v>1000000</v>
      </c>
      <c r="V260" s="6"/>
      <c r="W260" s="6">
        <v>1000000</v>
      </c>
      <c r="X260" s="37">
        <v>667570</v>
      </c>
      <c r="Y260" s="100">
        <v>0.66757</v>
      </c>
      <c r="Z260" s="1"/>
    </row>
    <row r="261" spans="2:27" ht="99.95" customHeight="1">
      <c r="B261" s="8">
        <v>64</v>
      </c>
      <c r="C261" s="8" t="s">
        <v>1254</v>
      </c>
      <c r="D261" s="8" t="s">
        <v>1097</v>
      </c>
      <c r="E261" s="8" t="s">
        <v>240</v>
      </c>
      <c r="F261" s="9" t="s">
        <v>260</v>
      </c>
      <c r="G261" s="9" t="s">
        <v>1197</v>
      </c>
      <c r="H261" s="9" t="s">
        <v>1198</v>
      </c>
      <c r="I261" s="8" t="s">
        <v>1199</v>
      </c>
      <c r="J261" s="13" t="s">
        <v>261</v>
      </c>
      <c r="K261" s="91" t="s">
        <v>1127</v>
      </c>
      <c r="L261" s="109" t="s">
        <v>1189</v>
      </c>
      <c r="M261" s="8" t="s">
        <v>1041</v>
      </c>
      <c r="N261" s="8" t="s">
        <v>1142</v>
      </c>
      <c r="O261" s="106">
        <v>4</v>
      </c>
      <c r="P261" s="8" t="str">
        <f>VLOOKUP(O261,' (참고) 예산별 범례'!$I$68:$J$76,2,0)</f>
        <v>안전관련 물품 및 장비 구입비등</v>
      </c>
      <c r="Q261" s="8" t="s">
        <v>1143</v>
      </c>
      <c r="R261" s="9"/>
      <c r="S261" s="9"/>
      <c r="T261" s="8" t="s">
        <v>1148</v>
      </c>
      <c r="U261" s="6">
        <v>2200000</v>
      </c>
      <c r="V261" s="6"/>
      <c r="W261" s="6">
        <v>2200000</v>
      </c>
      <c r="X261" s="37">
        <v>2044790</v>
      </c>
      <c r="Y261" s="100">
        <v>0.92945</v>
      </c>
      <c r="Z261" s="1"/>
    </row>
    <row r="262" spans="2:27" ht="99.95" customHeight="1">
      <c r="B262" s="8">
        <v>65</v>
      </c>
      <c r="C262" s="8" t="e">
        <v>#REF!</v>
      </c>
      <c r="D262" s="8" t="s">
        <v>1097</v>
      </c>
      <c r="E262" s="8" t="s">
        <v>240</v>
      </c>
      <c r="F262" s="9" t="s">
        <v>241</v>
      </c>
      <c r="G262" s="9" t="s">
        <v>1095</v>
      </c>
      <c r="H262" s="9" t="s">
        <v>1098</v>
      </c>
      <c r="I262" s="8" t="s">
        <v>1099</v>
      </c>
      <c r="J262" s="13" t="s">
        <v>1258</v>
      </c>
      <c r="K262" s="8" t="s">
        <v>1129</v>
      </c>
      <c r="L262" s="109" t="s">
        <v>1214</v>
      </c>
      <c r="M262" s="8" t="s">
        <v>1016</v>
      </c>
      <c r="N262" s="8" t="s">
        <v>1143</v>
      </c>
      <c r="O262" s="153">
        <v>7</v>
      </c>
      <c r="P262" s="8" t="str">
        <f>VLOOKUP(O262,' (참고) 예산별 범례'!$I$68:$J$76,2,0)</f>
        <v>재해재난예방을 위한 SOC 구축 및 관리</v>
      </c>
      <c r="Q262" s="8"/>
      <c r="R262" s="8" t="s">
        <v>1143</v>
      </c>
      <c r="S262" s="8"/>
      <c r="T262" s="8" t="s">
        <v>1148</v>
      </c>
      <c r="U262" s="6">
        <v>0</v>
      </c>
      <c r="V262" s="6">
        <v>249000000</v>
      </c>
      <c r="W262" s="6">
        <v>249000000</v>
      </c>
      <c r="X262" s="37">
        <v>214425630</v>
      </c>
      <c r="Y262" s="100">
        <v>0.86114710843373499</v>
      </c>
      <c r="Z262" s="1"/>
      <c r="AA262" s="4" t="s">
        <v>1104</v>
      </c>
    </row>
    <row r="263" spans="2:27" ht="99.95" customHeight="1">
      <c r="B263" s="8">
        <v>-7</v>
      </c>
      <c r="C263" s="8" t="s">
        <v>1101</v>
      </c>
      <c r="D263" s="9" t="s">
        <v>262</v>
      </c>
      <c r="E263" s="9" t="s">
        <v>263</v>
      </c>
      <c r="F263" s="9" t="s">
        <v>264</v>
      </c>
      <c r="G263" s="9" t="s">
        <v>1172</v>
      </c>
      <c r="H263" s="9" t="s">
        <v>1139</v>
      </c>
      <c r="I263" s="8" t="s">
        <v>1173</v>
      </c>
      <c r="J263" s="13" t="s">
        <v>265</v>
      </c>
      <c r="K263" s="91" t="s">
        <v>1127</v>
      </c>
      <c r="L263" s="109" t="s">
        <v>1189</v>
      </c>
      <c r="M263" s="8" t="s">
        <v>1041</v>
      </c>
      <c r="N263" s="8" t="s">
        <v>1142</v>
      </c>
      <c r="O263" s="106">
        <v>4</v>
      </c>
      <c r="P263" s="8" t="str">
        <f>VLOOKUP(O263,' (참고) 예산별 범례'!$I$68:$J$76,2,0)</f>
        <v>안전관련 물품 및 장비 구입비등</v>
      </c>
      <c r="Q263" s="8" t="s">
        <v>1143</v>
      </c>
      <c r="R263" s="9"/>
      <c r="S263" s="9"/>
      <c r="T263" s="8" t="s">
        <v>1148</v>
      </c>
      <c r="U263" s="6">
        <v>1200000</v>
      </c>
      <c r="V263" s="6"/>
      <c r="W263" s="6">
        <v>1200000</v>
      </c>
      <c r="X263" s="37">
        <v>1118300</v>
      </c>
      <c r="Y263" s="100">
        <v>0.93191666666666662</v>
      </c>
      <c r="Z263" s="1"/>
    </row>
    <row r="264" spans="2:27" ht="99.95" customHeight="1">
      <c r="B264" s="8">
        <v>-6</v>
      </c>
      <c r="C264" s="8" t="s">
        <v>1101</v>
      </c>
      <c r="D264" s="9" t="s">
        <v>262</v>
      </c>
      <c r="E264" s="9" t="s">
        <v>263</v>
      </c>
      <c r="F264" s="9" t="s">
        <v>264</v>
      </c>
      <c r="G264" s="9" t="s">
        <v>1172</v>
      </c>
      <c r="H264" s="9" t="s">
        <v>1139</v>
      </c>
      <c r="I264" s="8" t="s">
        <v>1173</v>
      </c>
      <c r="J264" s="13" t="s">
        <v>266</v>
      </c>
      <c r="K264" s="91" t="s">
        <v>1127</v>
      </c>
      <c r="L264" s="109" t="s">
        <v>1193</v>
      </c>
      <c r="M264" s="8" t="s">
        <v>1047</v>
      </c>
      <c r="N264" s="8" t="s">
        <v>1142</v>
      </c>
      <c r="O264" s="106">
        <v>1</v>
      </c>
      <c r="P264" s="8" t="str">
        <f>VLOOKUP(O264,' (참고) 예산별 범례'!$I$68:$J$76,2,0)</f>
        <v>위험설비 정비 및 개보수</v>
      </c>
      <c r="Q264" s="9"/>
      <c r="R264" s="8" t="s">
        <v>1143</v>
      </c>
      <c r="S264" s="9"/>
      <c r="T264" s="8" t="s">
        <v>1163</v>
      </c>
      <c r="U264" s="6">
        <v>4800000</v>
      </c>
      <c r="V264" s="6"/>
      <c r="W264" s="6">
        <v>4800000</v>
      </c>
      <c r="X264" s="37">
        <v>4964120</v>
      </c>
      <c r="Y264" s="100">
        <v>1.0341916666666666</v>
      </c>
      <c r="Z264" s="1"/>
    </row>
    <row r="265" spans="2:27" ht="99.95" customHeight="1">
      <c r="B265" s="8">
        <v>-5</v>
      </c>
      <c r="C265" s="8" t="s">
        <v>1101</v>
      </c>
      <c r="D265" s="8" t="s">
        <v>262</v>
      </c>
      <c r="E265" s="8" t="s">
        <v>263</v>
      </c>
      <c r="F265" s="8" t="s">
        <v>264</v>
      </c>
      <c r="G265" s="8" t="s">
        <v>1181</v>
      </c>
      <c r="H265" s="8" t="s">
        <v>1139</v>
      </c>
      <c r="I265" s="8" t="s">
        <v>1182</v>
      </c>
      <c r="J265" s="13" t="s">
        <v>267</v>
      </c>
      <c r="K265" s="91" t="s">
        <v>1127</v>
      </c>
      <c r="L265" s="109" t="s">
        <v>1193</v>
      </c>
      <c r="M265" s="8" t="s">
        <v>1047</v>
      </c>
      <c r="N265" s="8" t="s">
        <v>1142</v>
      </c>
      <c r="O265" s="106">
        <v>1</v>
      </c>
      <c r="P265" s="8" t="str">
        <f>VLOOKUP(O265,' (참고) 예산별 범례'!$I$68:$J$76,2,0)</f>
        <v>위험설비 정비 및 개보수</v>
      </c>
      <c r="Q265" s="9"/>
      <c r="R265" s="9"/>
      <c r="S265" s="8" t="s">
        <v>1143</v>
      </c>
      <c r="T265" s="8" t="s">
        <v>1163</v>
      </c>
      <c r="U265" s="6">
        <v>56400000</v>
      </c>
      <c r="V265" s="6"/>
      <c r="W265" s="6">
        <v>56400000</v>
      </c>
      <c r="X265" s="37">
        <v>34389500</v>
      </c>
      <c r="Y265" s="100">
        <v>0.60974290780141849</v>
      </c>
      <c r="Z265" s="1"/>
    </row>
    <row r="266" spans="2:27" ht="99.95" customHeight="1">
      <c r="B266" s="8">
        <v>-4</v>
      </c>
      <c r="C266" s="8" t="s">
        <v>1101</v>
      </c>
      <c r="D266" s="8" t="s">
        <v>262</v>
      </c>
      <c r="E266" s="8" t="s">
        <v>263</v>
      </c>
      <c r="F266" s="8" t="s">
        <v>264</v>
      </c>
      <c r="G266" s="8" t="s">
        <v>1151</v>
      </c>
      <c r="H266" s="8" t="s">
        <v>1139</v>
      </c>
      <c r="I266" s="8" t="s">
        <v>1152</v>
      </c>
      <c r="J266" s="13" t="s">
        <v>268</v>
      </c>
      <c r="K266" s="8" t="s">
        <v>1127</v>
      </c>
      <c r="L266" s="108">
        <v>36</v>
      </c>
      <c r="M266" s="8" t="s">
        <v>1040</v>
      </c>
      <c r="N266" s="8" t="s">
        <v>1142</v>
      </c>
      <c r="O266" s="148">
        <v>5</v>
      </c>
      <c r="P266" s="8" t="str">
        <f>VLOOKUP(O266,' (참고) 예산별 범례'!$I$68:$J$76,2,0)</f>
        <v>안전관련 교육훈련홍보</v>
      </c>
      <c r="Q266" s="8" t="s">
        <v>1143</v>
      </c>
      <c r="R266" s="9"/>
      <c r="S266" s="9"/>
      <c r="T266" s="8" t="s">
        <v>1146</v>
      </c>
      <c r="U266" s="6">
        <v>800000</v>
      </c>
      <c r="V266" s="6"/>
      <c r="W266" s="6">
        <v>800000</v>
      </c>
      <c r="X266" s="37">
        <v>720000</v>
      </c>
      <c r="Y266" s="100">
        <v>0.9</v>
      </c>
      <c r="Z266" s="1"/>
    </row>
    <row r="267" spans="2:27" ht="99.95" customHeight="1">
      <c r="B267" s="8">
        <v>-3</v>
      </c>
      <c r="C267" s="8" t="s">
        <v>1101</v>
      </c>
      <c r="D267" s="8" t="s">
        <v>262</v>
      </c>
      <c r="E267" s="8" t="s">
        <v>263</v>
      </c>
      <c r="F267" s="8" t="s">
        <v>264</v>
      </c>
      <c r="G267" s="8" t="s">
        <v>1154</v>
      </c>
      <c r="H267" s="8" t="s">
        <v>1139</v>
      </c>
      <c r="I267" s="8" t="s">
        <v>1155</v>
      </c>
      <c r="J267" s="13" t="s">
        <v>269</v>
      </c>
      <c r="K267" s="91" t="s">
        <v>1127</v>
      </c>
      <c r="L267" s="109" t="s">
        <v>1193</v>
      </c>
      <c r="M267" s="8" t="s">
        <v>1047</v>
      </c>
      <c r="N267" s="8" t="s">
        <v>1142</v>
      </c>
      <c r="O267" s="148">
        <v>9</v>
      </c>
      <c r="P267" s="8" t="str">
        <f>VLOOKUP(O267,' (참고) 예산별 범례'!$I$68:$J$76,2,0)</f>
        <v>기타</v>
      </c>
      <c r="Q267" s="9"/>
      <c r="R267" s="9"/>
      <c r="S267" s="8" t="s">
        <v>1143</v>
      </c>
      <c r="T267" s="8" t="s">
        <v>1148</v>
      </c>
      <c r="U267" s="6">
        <v>6000000</v>
      </c>
      <c r="V267" s="6"/>
      <c r="W267" s="6">
        <v>6000000</v>
      </c>
      <c r="X267" s="37">
        <v>0</v>
      </c>
      <c r="Y267" s="100">
        <v>0</v>
      </c>
      <c r="Z267" s="1"/>
    </row>
    <row r="268" spans="2:27" ht="99.95" customHeight="1">
      <c r="B268" s="8">
        <v>-2</v>
      </c>
      <c r="C268" s="8" t="s">
        <v>1101</v>
      </c>
      <c r="D268" s="8" t="s">
        <v>262</v>
      </c>
      <c r="E268" s="8" t="s">
        <v>263</v>
      </c>
      <c r="F268" s="8" t="s">
        <v>264</v>
      </c>
      <c r="G268" s="8" t="s">
        <v>1157</v>
      </c>
      <c r="H268" s="8" t="s">
        <v>1139</v>
      </c>
      <c r="I268" s="8" t="s">
        <v>1158</v>
      </c>
      <c r="J268" s="13" t="s">
        <v>270</v>
      </c>
      <c r="K268" s="8" t="s">
        <v>1127</v>
      </c>
      <c r="L268" s="108">
        <v>38</v>
      </c>
      <c r="M268" s="8" t="s">
        <v>1042</v>
      </c>
      <c r="N268" s="8" t="s">
        <v>1142</v>
      </c>
      <c r="O268" s="148">
        <v>9</v>
      </c>
      <c r="P268" s="8" t="str">
        <f>VLOOKUP(O268,' (참고) 예산별 범례'!$I$68:$J$76,2,0)</f>
        <v>기타</v>
      </c>
      <c r="Q268" s="9"/>
      <c r="R268" s="9"/>
      <c r="S268" s="8" t="s">
        <v>1143</v>
      </c>
      <c r="T268" s="9" t="s">
        <v>1144</v>
      </c>
      <c r="U268" s="6">
        <v>5800000</v>
      </c>
      <c r="V268" s="6"/>
      <c r="W268" s="6">
        <v>5800000</v>
      </c>
      <c r="X268" s="37">
        <v>2365800</v>
      </c>
      <c r="Y268" s="100">
        <v>0.40789655172413791</v>
      </c>
      <c r="Z268" s="1"/>
    </row>
    <row r="269" spans="2:27" ht="99.95" customHeight="1">
      <c r="B269" s="8">
        <v>-1</v>
      </c>
      <c r="C269" s="8" t="s">
        <v>1101</v>
      </c>
      <c r="D269" s="8" t="s">
        <v>262</v>
      </c>
      <c r="E269" s="8" t="s">
        <v>263</v>
      </c>
      <c r="F269" s="8" t="s">
        <v>264</v>
      </c>
      <c r="G269" s="8" t="s">
        <v>1157</v>
      </c>
      <c r="H269" s="8" t="s">
        <v>1139</v>
      </c>
      <c r="I269" s="8" t="s">
        <v>1158</v>
      </c>
      <c r="J269" s="13" t="s">
        <v>271</v>
      </c>
      <c r="K269" s="8" t="s">
        <v>1127</v>
      </c>
      <c r="L269" s="108">
        <v>43</v>
      </c>
      <c r="M269" s="8" t="s">
        <v>1047</v>
      </c>
      <c r="N269" s="8" t="s">
        <v>1142</v>
      </c>
      <c r="O269" s="148">
        <v>9</v>
      </c>
      <c r="P269" s="8" t="str">
        <f>VLOOKUP(O269,' (참고) 예산별 범례'!$I$68:$J$76,2,0)</f>
        <v>기타</v>
      </c>
      <c r="Q269" s="9"/>
      <c r="R269" s="9"/>
      <c r="S269" s="8" t="s">
        <v>1143</v>
      </c>
      <c r="T269" s="8" t="s">
        <v>1148</v>
      </c>
      <c r="U269" s="6">
        <v>360000</v>
      </c>
      <c r="V269" s="6"/>
      <c r="W269" s="6">
        <v>360000</v>
      </c>
      <c r="X269" s="37">
        <v>179850</v>
      </c>
      <c r="Y269" s="100">
        <v>0.49958333333333332</v>
      </c>
      <c r="Z269" s="1"/>
    </row>
    <row r="270" spans="2:27" ht="99.95" customHeight="1">
      <c r="B270" s="8">
        <v>0</v>
      </c>
      <c r="C270" s="8" t="s">
        <v>1101</v>
      </c>
      <c r="D270" s="8" t="s">
        <v>262</v>
      </c>
      <c r="E270" s="8" t="s">
        <v>263</v>
      </c>
      <c r="F270" s="8" t="s">
        <v>264</v>
      </c>
      <c r="G270" s="8" t="s">
        <v>1157</v>
      </c>
      <c r="H270" s="8" t="s">
        <v>1139</v>
      </c>
      <c r="I270" s="8" t="s">
        <v>1158</v>
      </c>
      <c r="J270" s="13" t="s">
        <v>272</v>
      </c>
      <c r="K270" s="8" t="s">
        <v>1127</v>
      </c>
      <c r="L270" s="108">
        <v>38</v>
      </c>
      <c r="M270" s="8" t="s">
        <v>1042</v>
      </c>
      <c r="N270" s="8" t="s">
        <v>1142</v>
      </c>
      <c r="O270" s="148">
        <v>9</v>
      </c>
      <c r="P270" s="8" t="str">
        <f>VLOOKUP(O270,' (참고) 예산별 범례'!$I$68:$J$76,2,0)</f>
        <v>기타</v>
      </c>
      <c r="Q270" s="8" t="s">
        <v>1143</v>
      </c>
      <c r="R270" s="9"/>
      <c r="S270" s="9"/>
      <c r="T270" s="8" t="s">
        <v>1144</v>
      </c>
      <c r="U270" s="6">
        <v>500000</v>
      </c>
      <c r="V270" s="6"/>
      <c r="W270" s="6">
        <v>500000</v>
      </c>
      <c r="X270" s="37">
        <v>0</v>
      </c>
      <c r="Y270" s="100">
        <v>0</v>
      </c>
      <c r="Z270" s="1"/>
    </row>
    <row r="271" spans="2:27" ht="99.95" customHeight="1">
      <c r="B271" s="8">
        <v>1</v>
      </c>
      <c r="C271" s="8" t="s">
        <v>1101</v>
      </c>
      <c r="D271" s="8" t="s">
        <v>262</v>
      </c>
      <c r="E271" s="8" t="s">
        <v>263</v>
      </c>
      <c r="F271" s="8" t="s">
        <v>264</v>
      </c>
      <c r="G271" s="8" t="s">
        <v>1160</v>
      </c>
      <c r="H271" s="8" t="s">
        <v>1139</v>
      </c>
      <c r="I271" s="8" t="s">
        <v>1161</v>
      </c>
      <c r="J271" s="13" t="s">
        <v>273</v>
      </c>
      <c r="K271" s="8" t="s">
        <v>1129</v>
      </c>
      <c r="L271" s="108">
        <v>13</v>
      </c>
      <c r="M271" s="8" t="s">
        <v>1017</v>
      </c>
      <c r="N271" s="8" t="s">
        <v>1142</v>
      </c>
      <c r="O271" s="106">
        <v>1</v>
      </c>
      <c r="P271" s="8" t="str">
        <f>VLOOKUP(O271,' (참고) 예산별 범례'!$I$68:$J$76,2,0)</f>
        <v>위험설비 정비 및 개보수</v>
      </c>
      <c r="Q271" s="9"/>
      <c r="R271" s="9"/>
      <c r="S271" s="8" t="s">
        <v>1143</v>
      </c>
      <c r="T271" s="8" t="s">
        <v>1163</v>
      </c>
      <c r="U271" s="6">
        <v>12000000</v>
      </c>
      <c r="V271" s="6"/>
      <c r="W271" s="6">
        <v>12000000</v>
      </c>
      <c r="X271" s="37">
        <v>6070110</v>
      </c>
      <c r="Y271" s="100">
        <v>0.50584249999999997</v>
      </c>
      <c r="Z271" s="1"/>
    </row>
    <row r="272" spans="2:27" ht="99.95" customHeight="1">
      <c r="B272" s="8">
        <v>2</v>
      </c>
      <c r="C272" s="8" t="s">
        <v>1101</v>
      </c>
      <c r="D272" s="8" t="s">
        <v>262</v>
      </c>
      <c r="E272" s="8" t="s">
        <v>263</v>
      </c>
      <c r="F272" s="8" t="s">
        <v>264</v>
      </c>
      <c r="G272" s="8" t="s">
        <v>1160</v>
      </c>
      <c r="H272" s="8" t="s">
        <v>1139</v>
      </c>
      <c r="I272" s="8" t="s">
        <v>1161</v>
      </c>
      <c r="J272" s="13" t="s">
        <v>274</v>
      </c>
      <c r="K272" s="8" t="s">
        <v>1129</v>
      </c>
      <c r="L272" s="108">
        <v>13</v>
      </c>
      <c r="M272" s="8" t="s">
        <v>1017</v>
      </c>
      <c r="N272" s="8" t="s">
        <v>1142</v>
      </c>
      <c r="O272" s="106">
        <v>2</v>
      </c>
      <c r="P272" s="8" t="str">
        <f>VLOOKUP(O272,' (참고) 예산별 범례'!$I$68:$J$76,2,0)</f>
        <v>안전사업비 및 안전관리비</v>
      </c>
      <c r="Q272" s="9"/>
      <c r="R272" s="9"/>
      <c r="S272" s="8" t="s">
        <v>1143</v>
      </c>
      <c r="T272" s="8" t="s">
        <v>1146</v>
      </c>
      <c r="U272" s="6">
        <v>300000</v>
      </c>
      <c r="V272" s="6"/>
      <c r="W272" s="6">
        <v>300000</v>
      </c>
      <c r="X272" s="37">
        <v>70000</v>
      </c>
      <c r="Y272" s="100">
        <v>0.23333333333333334</v>
      </c>
      <c r="Z272" s="1"/>
    </row>
    <row r="273" spans="2:27" ht="99.95" customHeight="1">
      <c r="B273" s="8">
        <v>3</v>
      </c>
      <c r="C273" s="8" t="s">
        <v>1101</v>
      </c>
      <c r="D273" s="8" t="s">
        <v>262</v>
      </c>
      <c r="E273" s="8" t="s">
        <v>263</v>
      </c>
      <c r="F273" s="8" t="s">
        <v>264</v>
      </c>
      <c r="G273" s="8" t="s">
        <v>1211</v>
      </c>
      <c r="H273" s="8" t="s">
        <v>1212</v>
      </c>
      <c r="I273" s="8" t="s">
        <v>1213</v>
      </c>
      <c r="J273" s="13" t="s">
        <v>275</v>
      </c>
      <c r="K273" s="8" t="s">
        <v>1129</v>
      </c>
      <c r="L273" s="108">
        <v>12</v>
      </c>
      <c r="M273" s="8" t="s">
        <v>1016</v>
      </c>
      <c r="N273" s="8" t="s">
        <v>1142</v>
      </c>
      <c r="O273" s="106">
        <v>1</v>
      </c>
      <c r="P273" s="8" t="str">
        <f>VLOOKUP(O273,' (참고) 예산별 범례'!$I$68:$J$76,2,0)</f>
        <v>위험설비 정비 및 개보수</v>
      </c>
      <c r="Q273" s="9"/>
      <c r="R273" s="9"/>
      <c r="S273" s="8" t="s">
        <v>1143</v>
      </c>
      <c r="T273" s="8" t="s">
        <v>1163</v>
      </c>
      <c r="U273" s="6">
        <v>5000000</v>
      </c>
      <c r="V273" s="6"/>
      <c r="W273" s="6">
        <v>5000000</v>
      </c>
      <c r="X273" s="37">
        <v>4548900</v>
      </c>
      <c r="Y273" s="100">
        <v>0.90978000000000003</v>
      </c>
      <c r="Z273" s="1"/>
    </row>
    <row r="274" spans="2:27" ht="99.95" customHeight="1">
      <c r="B274" s="8">
        <v>4</v>
      </c>
      <c r="C274" s="8" t="s">
        <v>1101</v>
      </c>
      <c r="D274" s="8" t="s">
        <v>262</v>
      </c>
      <c r="E274" s="8" t="s">
        <v>263</v>
      </c>
      <c r="F274" s="9" t="s">
        <v>276</v>
      </c>
      <c r="G274" s="9" t="s">
        <v>1172</v>
      </c>
      <c r="H274" s="9" t="s">
        <v>1139</v>
      </c>
      <c r="I274" s="8" t="s">
        <v>1173</v>
      </c>
      <c r="J274" s="13" t="s">
        <v>277</v>
      </c>
      <c r="K274" s="91" t="s">
        <v>1127</v>
      </c>
      <c r="L274" s="109" t="s">
        <v>1193</v>
      </c>
      <c r="M274" s="8" t="s">
        <v>1047</v>
      </c>
      <c r="N274" s="8" t="s">
        <v>1142</v>
      </c>
      <c r="O274" s="106">
        <v>4</v>
      </c>
      <c r="P274" s="8" t="str">
        <f>VLOOKUP(O274,' (참고) 예산별 범례'!$I$68:$J$76,2,0)</f>
        <v>안전관련 물품 및 장비 구입비등</v>
      </c>
      <c r="Q274" s="9"/>
      <c r="R274" s="9"/>
      <c r="S274" s="8" t="s">
        <v>1143</v>
      </c>
      <c r="T274" s="8" t="s">
        <v>1148</v>
      </c>
      <c r="U274" s="6">
        <v>900000</v>
      </c>
      <c r="V274" s="6"/>
      <c r="W274" s="6">
        <v>900000</v>
      </c>
      <c r="X274" s="37">
        <v>875730</v>
      </c>
      <c r="Y274" s="100">
        <v>0.97303333333333331</v>
      </c>
      <c r="Z274" s="1"/>
      <c r="AA274" s="3"/>
    </row>
    <row r="275" spans="2:27" s="3" customFormat="1" ht="99.95" customHeight="1">
      <c r="B275" s="8">
        <v>5</v>
      </c>
      <c r="C275" s="8" t="s">
        <v>1101</v>
      </c>
      <c r="D275" s="8" t="s">
        <v>262</v>
      </c>
      <c r="E275" s="8" t="s">
        <v>263</v>
      </c>
      <c r="F275" s="9" t="s">
        <v>276</v>
      </c>
      <c r="G275" s="9" t="s">
        <v>1172</v>
      </c>
      <c r="H275" s="9" t="s">
        <v>1139</v>
      </c>
      <c r="I275" s="8" t="s">
        <v>1173</v>
      </c>
      <c r="J275" s="13" t="s">
        <v>278</v>
      </c>
      <c r="K275" s="91" t="s">
        <v>1127</v>
      </c>
      <c r="L275" s="109" t="s">
        <v>1193</v>
      </c>
      <c r="M275" s="8" t="s">
        <v>1047</v>
      </c>
      <c r="N275" s="8" t="s">
        <v>1142</v>
      </c>
      <c r="O275" s="148">
        <v>9</v>
      </c>
      <c r="P275" s="8" t="str">
        <f>VLOOKUP(O275,' (참고) 예산별 범례'!$I$68:$J$76,2,0)</f>
        <v>기타</v>
      </c>
      <c r="Q275" s="9"/>
      <c r="R275" s="8" t="s">
        <v>1143</v>
      </c>
      <c r="S275" s="9"/>
      <c r="T275" s="46" t="s">
        <v>1146</v>
      </c>
      <c r="U275" s="6">
        <v>342000</v>
      </c>
      <c r="V275" s="6"/>
      <c r="W275" s="6">
        <v>342000</v>
      </c>
      <c r="X275" s="37">
        <v>335000</v>
      </c>
      <c r="Y275" s="100">
        <v>0.97953216374269003</v>
      </c>
      <c r="Z275" s="1"/>
      <c r="AA275" s="4"/>
    </row>
    <row r="276" spans="2:27" ht="99.95" customHeight="1">
      <c r="B276" s="8">
        <v>6</v>
      </c>
      <c r="C276" s="8" t="s">
        <v>1101</v>
      </c>
      <c r="D276" s="8" t="s">
        <v>262</v>
      </c>
      <c r="E276" s="8" t="s">
        <v>263</v>
      </c>
      <c r="F276" s="8" t="s">
        <v>276</v>
      </c>
      <c r="G276" s="8" t="s">
        <v>1181</v>
      </c>
      <c r="H276" s="8" t="s">
        <v>1139</v>
      </c>
      <c r="I276" s="8" t="s">
        <v>1182</v>
      </c>
      <c r="J276" s="13" t="s">
        <v>279</v>
      </c>
      <c r="K276" s="8" t="s">
        <v>1129</v>
      </c>
      <c r="L276" s="108">
        <v>12</v>
      </c>
      <c r="M276" s="8" t="s">
        <v>1016</v>
      </c>
      <c r="N276" s="8" t="s">
        <v>1142</v>
      </c>
      <c r="O276" s="106">
        <v>2</v>
      </c>
      <c r="P276" s="8" t="str">
        <f>VLOOKUP(O276,' (참고) 예산별 범례'!$I$68:$J$76,2,0)</f>
        <v>안전사업비 및 안전관리비</v>
      </c>
      <c r="Q276" s="9"/>
      <c r="R276" s="8" t="s">
        <v>1143</v>
      </c>
      <c r="S276" s="9"/>
      <c r="T276" s="46" t="s">
        <v>1146</v>
      </c>
      <c r="U276" s="6">
        <v>59330000</v>
      </c>
      <c r="V276" s="6"/>
      <c r="W276" s="6">
        <v>59330000</v>
      </c>
      <c r="X276" s="37">
        <v>46632460</v>
      </c>
      <c r="Y276" s="100">
        <v>0.78598449351087141</v>
      </c>
      <c r="Z276" s="1"/>
    </row>
    <row r="277" spans="2:27" ht="99.95" customHeight="1">
      <c r="B277" s="8">
        <v>7</v>
      </c>
      <c r="C277" s="8" t="s">
        <v>1101</v>
      </c>
      <c r="D277" s="8" t="s">
        <v>262</v>
      </c>
      <c r="E277" s="8" t="s">
        <v>263</v>
      </c>
      <c r="F277" s="8" t="s">
        <v>276</v>
      </c>
      <c r="G277" s="8" t="s">
        <v>1151</v>
      </c>
      <c r="H277" s="8" t="s">
        <v>1139</v>
      </c>
      <c r="I277" s="8" t="s">
        <v>1152</v>
      </c>
      <c r="J277" s="13" t="s">
        <v>280</v>
      </c>
      <c r="K277" s="8" t="s">
        <v>1127</v>
      </c>
      <c r="L277" s="108">
        <v>36</v>
      </c>
      <c r="M277" s="8" t="s">
        <v>1040</v>
      </c>
      <c r="N277" s="8" t="s">
        <v>1142</v>
      </c>
      <c r="O277" s="148">
        <v>5</v>
      </c>
      <c r="P277" s="8" t="str">
        <f>VLOOKUP(O277,' (참고) 예산별 범례'!$I$68:$J$76,2,0)</f>
        <v>안전관련 교육훈련홍보</v>
      </c>
      <c r="Q277" s="9"/>
      <c r="R277" s="8" t="s">
        <v>1143</v>
      </c>
      <c r="S277" s="9"/>
      <c r="T277" s="46" t="s">
        <v>1146</v>
      </c>
      <c r="U277" s="6">
        <v>150000</v>
      </c>
      <c r="V277" s="6"/>
      <c r="W277" s="6">
        <v>150000</v>
      </c>
      <c r="X277" s="37">
        <v>105000</v>
      </c>
      <c r="Y277" s="100">
        <v>0.7</v>
      </c>
      <c r="Z277" s="1"/>
    </row>
    <row r="278" spans="2:27" ht="99.95" customHeight="1">
      <c r="B278" s="8">
        <v>8</v>
      </c>
      <c r="C278" s="8" t="s">
        <v>1101</v>
      </c>
      <c r="D278" s="8" t="s">
        <v>262</v>
      </c>
      <c r="E278" s="8" t="s">
        <v>263</v>
      </c>
      <c r="F278" s="8" t="s">
        <v>276</v>
      </c>
      <c r="G278" s="8" t="s">
        <v>1151</v>
      </c>
      <c r="H278" s="8" t="s">
        <v>1139</v>
      </c>
      <c r="I278" s="8" t="s">
        <v>1152</v>
      </c>
      <c r="J278" s="13" t="s">
        <v>281</v>
      </c>
      <c r="K278" s="8" t="s">
        <v>1127</v>
      </c>
      <c r="L278" s="108">
        <v>36</v>
      </c>
      <c r="M278" s="8" t="s">
        <v>1040</v>
      </c>
      <c r="N278" s="8" t="s">
        <v>1142</v>
      </c>
      <c r="O278" s="148">
        <v>5</v>
      </c>
      <c r="P278" s="8" t="str">
        <f>VLOOKUP(O278,' (참고) 예산별 범례'!$I$68:$J$76,2,0)</f>
        <v>안전관련 교육훈련홍보</v>
      </c>
      <c r="Q278" s="9"/>
      <c r="R278" s="8" t="s">
        <v>1143</v>
      </c>
      <c r="S278" s="9"/>
      <c r="T278" s="46" t="s">
        <v>1146</v>
      </c>
      <c r="U278" s="6">
        <v>120000</v>
      </c>
      <c r="V278" s="6"/>
      <c r="W278" s="6">
        <v>120000</v>
      </c>
      <c r="X278" s="37">
        <v>144000</v>
      </c>
      <c r="Y278" s="100">
        <v>1.2</v>
      </c>
      <c r="Z278" s="1"/>
    </row>
    <row r="279" spans="2:27" ht="99.95" customHeight="1">
      <c r="B279" s="8">
        <v>9</v>
      </c>
      <c r="C279" s="8" t="s">
        <v>1101</v>
      </c>
      <c r="D279" s="8" t="s">
        <v>262</v>
      </c>
      <c r="E279" s="8" t="s">
        <v>263</v>
      </c>
      <c r="F279" s="8" t="s">
        <v>276</v>
      </c>
      <c r="G279" s="8" t="s">
        <v>1151</v>
      </c>
      <c r="H279" s="8" t="s">
        <v>1139</v>
      </c>
      <c r="I279" s="8" t="s">
        <v>1152</v>
      </c>
      <c r="J279" s="13" t="s">
        <v>282</v>
      </c>
      <c r="K279" s="8" t="s">
        <v>1127</v>
      </c>
      <c r="L279" s="108">
        <v>36</v>
      </c>
      <c r="M279" s="8" t="s">
        <v>1040</v>
      </c>
      <c r="N279" s="8" t="s">
        <v>1142</v>
      </c>
      <c r="O279" s="148">
        <v>5</v>
      </c>
      <c r="P279" s="8" t="str">
        <f>VLOOKUP(O279,' (참고) 예산별 범례'!$I$68:$J$76,2,0)</f>
        <v>안전관련 교육훈련홍보</v>
      </c>
      <c r="Q279" s="9"/>
      <c r="R279" s="8" t="s">
        <v>1143</v>
      </c>
      <c r="S279" s="9"/>
      <c r="T279" s="46" t="s">
        <v>1146</v>
      </c>
      <c r="U279" s="6">
        <v>50000</v>
      </c>
      <c r="V279" s="6"/>
      <c r="W279" s="6">
        <v>50000</v>
      </c>
      <c r="X279" s="37">
        <v>36000</v>
      </c>
      <c r="Y279" s="100">
        <v>0.72</v>
      </c>
      <c r="Z279" s="1"/>
    </row>
    <row r="280" spans="2:27" ht="99.95" customHeight="1">
      <c r="B280" s="8">
        <v>10</v>
      </c>
      <c r="C280" s="8" t="s">
        <v>1101</v>
      </c>
      <c r="D280" s="8" t="s">
        <v>262</v>
      </c>
      <c r="E280" s="8" t="s">
        <v>263</v>
      </c>
      <c r="F280" s="8" t="s">
        <v>276</v>
      </c>
      <c r="G280" s="8" t="s">
        <v>1151</v>
      </c>
      <c r="H280" s="8" t="s">
        <v>1139</v>
      </c>
      <c r="I280" s="8" t="s">
        <v>1152</v>
      </c>
      <c r="J280" s="13" t="s">
        <v>283</v>
      </c>
      <c r="K280" s="8" t="s">
        <v>1127</v>
      </c>
      <c r="L280" s="108">
        <v>36</v>
      </c>
      <c r="M280" s="8" t="s">
        <v>1040</v>
      </c>
      <c r="N280" s="8" t="s">
        <v>1142</v>
      </c>
      <c r="O280" s="148">
        <v>5</v>
      </c>
      <c r="P280" s="8" t="str">
        <f>VLOOKUP(O280,' (참고) 예산별 범례'!$I$68:$J$76,2,0)</f>
        <v>안전관련 교육훈련홍보</v>
      </c>
      <c r="Q280" s="9"/>
      <c r="R280" s="8" t="s">
        <v>1143</v>
      </c>
      <c r="S280" s="9"/>
      <c r="T280" s="46" t="s">
        <v>1146</v>
      </c>
      <c r="U280" s="6">
        <v>155000</v>
      </c>
      <c r="V280" s="6"/>
      <c r="W280" s="6">
        <v>155000</v>
      </c>
      <c r="X280" s="37">
        <v>155000</v>
      </c>
      <c r="Y280" s="100">
        <v>1</v>
      </c>
      <c r="Z280" s="1"/>
    </row>
    <row r="281" spans="2:27" ht="99.95" customHeight="1">
      <c r="B281" s="8">
        <v>11</v>
      </c>
      <c r="C281" s="8" t="s">
        <v>1101</v>
      </c>
      <c r="D281" s="8" t="s">
        <v>262</v>
      </c>
      <c r="E281" s="8" t="s">
        <v>263</v>
      </c>
      <c r="F281" s="8" t="s">
        <v>276</v>
      </c>
      <c r="G281" s="8" t="s">
        <v>1151</v>
      </c>
      <c r="H281" s="8" t="s">
        <v>1139</v>
      </c>
      <c r="I281" s="8" t="s">
        <v>1152</v>
      </c>
      <c r="J281" s="13" t="s">
        <v>284</v>
      </c>
      <c r="K281" s="8" t="s">
        <v>1127</v>
      </c>
      <c r="L281" s="108">
        <v>36</v>
      </c>
      <c r="M281" s="8" t="s">
        <v>1040</v>
      </c>
      <c r="N281" s="8" t="s">
        <v>1142</v>
      </c>
      <c r="O281" s="148">
        <v>5</v>
      </c>
      <c r="P281" s="8" t="str">
        <f>VLOOKUP(O281,' (참고) 예산별 범례'!$I$68:$J$76,2,0)</f>
        <v>안전관련 교육훈련홍보</v>
      </c>
      <c r="Q281" s="9"/>
      <c r="R281" s="8" t="s">
        <v>1143</v>
      </c>
      <c r="S281" s="9"/>
      <c r="T281" s="46" t="s">
        <v>1146</v>
      </c>
      <c r="U281" s="6">
        <v>50000</v>
      </c>
      <c r="V281" s="6"/>
      <c r="W281" s="6">
        <v>50000</v>
      </c>
      <c r="X281" s="37">
        <v>46000</v>
      </c>
      <c r="Y281" s="100">
        <v>0.92</v>
      </c>
      <c r="Z281" s="1"/>
    </row>
    <row r="282" spans="2:27" ht="99.95" customHeight="1">
      <c r="B282" s="8">
        <v>12</v>
      </c>
      <c r="C282" s="8" t="s">
        <v>1101</v>
      </c>
      <c r="D282" s="8" t="s">
        <v>262</v>
      </c>
      <c r="E282" s="8" t="s">
        <v>263</v>
      </c>
      <c r="F282" s="8" t="s">
        <v>276</v>
      </c>
      <c r="G282" s="8" t="s">
        <v>1151</v>
      </c>
      <c r="H282" s="8" t="s">
        <v>1139</v>
      </c>
      <c r="I282" s="8" t="s">
        <v>1152</v>
      </c>
      <c r="J282" s="13" t="s">
        <v>285</v>
      </c>
      <c r="K282" s="8" t="s">
        <v>1127</v>
      </c>
      <c r="L282" s="108">
        <v>36</v>
      </c>
      <c r="M282" s="8" t="s">
        <v>1040</v>
      </c>
      <c r="N282" s="8" t="s">
        <v>1142</v>
      </c>
      <c r="O282" s="148">
        <v>5</v>
      </c>
      <c r="P282" s="8" t="str">
        <f>VLOOKUP(O282,' (참고) 예산별 범례'!$I$68:$J$76,2,0)</f>
        <v>안전관련 교육훈련홍보</v>
      </c>
      <c r="Q282" s="9"/>
      <c r="R282" s="8" t="s">
        <v>1143</v>
      </c>
      <c r="S282" s="9"/>
      <c r="T282" s="46" t="s">
        <v>1146</v>
      </c>
      <c r="U282" s="6">
        <v>30000</v>
      </c>
      <c r="V282" s="6"/>
      <c r="W282" s="6">
        <v>30000</v>
      </c>
      <c r="X282" s="37">
        <v>0</v>
      </c>
      <c r="Y282" s="100">
        <v>0</v>
      </c>
      <c r="Z282" s="1"/>
    </row>
    <row r="283" spans="2:27" ht="99.95" customHeight="1">
      <c r="B283" s="8">
        <v>13</v>
      </c>
      <c r="C283" s="8" t="s">
        <v>1101</v>
      </c>
      <c r="D283" s="8" t="s">
        <v>262</v>
      </c>
      <c r="E283" s="8" t="s">
        <v>263</v>
      </c>
      <c r="F283" s="8" t="s">
        <v>276</v>
      </c>
      <c r="G283" s="8" t="s">
        <v>1151</v>
      </c>
      <c r="H283" s="8" t="s">
        <v>1139</v>
      </c>
      <c r="I283" s="8" t="s">
        <v>1152</v>
      </c>
      <c r="J283" s="13" t="s">
        <v>286</v>
      </c>
      <c r="K283" s="8" t="s">
        <v>1127</v>
      </c>
      <c r="L283" s="108">
        <v>36</v>
      </c>
      <c r="M283" s="8" t="s">
        <v>1040</v>
      </c>
      <c r="N283" s="8" t="s">
        <v>1142</v>
      </c>
      <c r="O283" s="148">
        <v>5</v>
      </c>
      <c r="P283" s="8" t="str">
        <f>VLOOKUP(O283,' (참고) 예산별 범례'!$I$68:$J$76,2,0)</f>
        <v>안전관련 교육훈련홍보</v>
      </c>
      <c r="Q283" s="9"/>
      <c r="R283" s="8" t="s">
        <v>1143</v>
      </c>
      <c r="S283" s="9"/>
      <c r="T283" s="46" t="s">
        <v>1146</v>
      </c>
      <c r="U283" s="6">
        <v>60000</v>
      </c>
      <c r="V283" s="6"/>
      <c r="W283" s="6">
        <v>60000</v>
      </c>
      <c r="X283" s="37">
        <v>0</v>
      </c>
      <c r="Y283" s="100">
        <v>0</v>
      </c>
      <c r="Z283" s="1"/>
    </row>
    <row r="284" spans="2:27" ht="99.95" customHeight="1">
      <c r="B284" s="8">
        <v>14</v>
      </c>
      <c r="C284" s="8" t="s">
        <v>1101</v>
      </c>
      <c r="D284" s="8" t="s">
        <v>262</v>
      </c>
      <c r="E284" s="8" t="s">
        <v>263</v>
      </c>
      <c r="F284" s="8" t="s">
        <v>276</v>
      </c>
      <c r="G284" s="8" t="s">
        <v>1138</v>
      </c>
      <c r="H284" s="8" t="s">
        <v>1139</v>
      </c>
      <c r="I284" s="8" t="s">
        <v>1140</v>
      </c>
      <c r="J284" s="13" t="s">
        <v>287</v>
      </c>
      <c r="K284" s="90" t="s">
        <v>1129</v>
      </c>
      <c r="L284" s="109" t="s">
        <v>1233</v>
      </c>
      <c r="M284" s="8" t="s">
        <v>1033</v>
      </c>
      <c r="N284" s="8" t="s">
        <v>1142</v>
      </c>
      <c r="O284" s="106">
        <v>4</v>
      </c>
      <c r="P284" s="8" t="str">
        <f>VLOOKUP(O284,' (참고) 예산별 범례'!$I$68:$J$76,2,0)</f>
        <v>안전관련 물품 및 장비 구입비등</v>
      </c>
      <c r="Q284" s="8" t="s">
        <v>1143</v>
      </c>
      <c r="R284" s="9"/>
      <c r="S284" s="9"/>
      <c r="T284" s="8" t="s">
        <v>1148</v>
      </c>
      <c r="U284" s="6">
        <v>600000</v>
      </c>
      <c r="V284" s="6"/>
      <c r="W284" s="6">
        <v>600000</v>
      </c>
      <c r="X284" s="37">
        <v>627000</v>
      </c>
      <c r="Y284" s="100">
        <v>1.0449999999999999</v>
      </c>
      <c r="Z284" s="1"/>
    </row>
    <row r="285" spans="2:27" ht="99.95" customHeight="1">
      <c r="B285" s="8">
        <v>15</v>
      </c>
      <c r="C285" s="8" t="s">
        <v>1101</v>
      </c>
      <c r="D285" s="8" t="s">
        <v>262</v>
      </c>
      <c r="E285" s="8" t="s">
        <v>263</v>
      </c>
      <c r="F285" s="8" t="s">
        <v>276</v>
      </c>
      <c r="G285" s="8" t="s">
        <v>1138</v>
      </c>
      <c r="H285" s="8" t="s">
        <v>1139</v>
      </c>
      <c r="I285" s="8" t="s">
        <v>1140</v>
      </c>
      <c r="J285" s="13" t="s">
        <v>288</v>
      </c>
      <c r="K285" s="90" t="s">
        <v>1129</v>
      </c>
      <c r="L285" s="109" t="s">
        <v>1233</v>
      </c>
      <c r="M285" s="8" t="s">
        <v>1033</v>
      </c>
      <c r="N285" s="8" t="s">
        <v>1142</v>
      </c>
      <c r="O285" s="106">
        <v>4</v>
      </c>
      <c r="P285" s="8" t="str">
        <f>VLOOKUP(O285,' (참고) 예산별 범례'!$I$68:$J$76,2,0)</f>
        <v>안전관련 물품 및 장비 구입비등</v>
      </c>
      <c r="Q285" s="8" t="s">
        <v>1143</v>
      </c>
      <c r="R285" s="9"/>
      <c r="S285" s="9"/>
      <c r="T285" s="8" t="s">
        <v>1148</v>
      </c>
      <c r="U285" s="6">
        <v>1000000</v>
      </c>
      <c r="V285" s="6"/>
      <c r="W285" s="6">
        <v>1000000</v>
      </c>
      <c r="X285" s="37">
        <v>1820000</v>
      </c>
      <c r="Y285" s="100">
        <v>1.82</v>
      </c>
      <c r="Z285" s="1"/>
    </row>
    <row r="286" spans="2:27" ht="99.95" customHeight="1">
      <c r="B286" s="8">
        <v>16</v>
      </c>
      <c r="C286" s="8" t="s">
        <v>1101</v>
      </c>
      <c r="D286" s="8" t="s">
        <v>262</v>
      </c>
      <c r="E286" s="8" t="s">
        <v>263</v>
      </c>
      <c r="F286" s="8" t="s">
        <v>276</v>
      </c>
      <c r="G286" s="8" t="s">
        <v>1138</v>
      </c>
      <c r="H286" s="8" t="s">
        <v>1139</v>
      </c>
      <c r="I286" s="8" t="s">
        <v>1140</v>
      </c>
      <c r="J286" s="13" t="s">
        <v>289</v>
      </c>
      <c r="K286" s="90" t="s">
        <v>1129</v>
      </c>
      <c r="L286" s="109" t="s">
        <v>1233</v>
      </c>
      <c r="M286" s="8" t="s">
        <v>1033</v>
      </c>
      <c r="N286" s="8" t="s">
        <v>1142</v>
      </c>
      <c r="O286" s="106">
        <v>4</v>
      </c>
      <c r="P286" s="8" t="str">
        <f>VLOOKUP(O286,' (참고) 예산별 범례'!$I$68:$J$76,2,0)</f>
        <v>안전관련 물품 및 장비 구입비등</v>
      </c>
      <c r="Q286" s="8" t="s">
        <v>1143</v>
      </c>
      <c r="R286" s="9"/>
      <c r="S286" s="9"/>
      <c r="T286" s="8" t="s">
        <v>1148</v>
      </c>
      <c r="U286" s="6">
        <v>880000</v>
      </c>
      <c r="V286" s="6"/>
      <c r="W286" s="6">
        <v>880000</v>
      </c>
      <c r="X286" s="37">
        <v>0</v>
      </c>
      <c r="Y286" s="100">
        <v>0</v>
      </c>
      <c r="Z286" s="1"/>
    </row>
    <row r="287" spans="2:27" ht="99.95" customHeight="1">
      <c r="B287" s="8">
        <v>17</v>
      </c>
      <c r="C287" s="8" t="s">
        <v>1101</v>
      </c>
      <c r="D287" s="8" t="s">
        <v>262</v>
      </c>
      <c r="E287" s="8" t="s">
        <v>263</v>
      </c>
      <c r="F287" s="8" t="s">
        <v>276</v>
      </c>
      <c r="G287" s="8" t="s">
        <v>1138</v>
      </c>
      <c r="H287" s="8" t="s">
        <v>1139</v>
      </c>
      <c r="I287" s="8" t="s">
        <v>1140</v>
      </c>
      <c r="J287" s="13" t="s">
        <v>290</v>
      </c>
      <c r="K287" s="90" t="s">
        <v>1129</v>
      </c>
      <c r="L287" s="109" t="s">
        <v>1233</v>
      </c>
      <c r="M287" s="8" t="s">
        <v>1033</v>
      </c>
      <c r="N287" s="8" t="s">
        <v>1142</v>
      </c>
      <c r="O287" s="106">
        <v>4</v>
      </c>
      <c r="P287" s="8" t="str">
        <f>VLOOKUP(O287,' (참고) 예산별 범례'!$I$68:$J$76,2,0)</f>
        <v>안전관련 물품 및 장비 구입비등</v>
      </c>
      <c r="Q287" s="8" t="s">
        <v>1143</v>
      </c>
      <c r="R287" s="9"/>
      <c r="S287" s="9"/>
      <c r="T287" s="8" t="s">
        <v>1148</v>
      </c>
      <c r="U287" s="6">
        <v>550000</v>
      </c>
      <c r="V287" s="6"/>
      <c r="W287" s="6">
        <v>550000</v>
      </c>
      <c r="X287" s="37">
        <v>363000</v>
      </c>
      <c r="Y287" s="100">
        <v>0.66</v>
      </c>
      <c r="Z287" s="1"/>
    </row>
    <row r="288" spans="2:27" ht="99.95" customHeight="1">
      <c r="B288" s="8">
        <v>18</v>
      </c>
      <c r="C288" s="8" t="s">
        <v>1101</v>
      </c>
      <c r="D288" s="8" t="s">
        <v>262</v>
      </c>
      <c r="E288" s="8" t="s">
        <v>263</v>
      </c>
      <c r="F288" s="8" t="s">
        <v>276</v>
      </c>
      <c r="G288" s="8" t="s">
        <v>1157</v>
      </c>
      <c r="H288" s="8" t="s">
        <v>1139</v>
      </c>
      <c r="I288" s="8" t="s">
        <v>1158</v>
      </c>
      <c r="J288" s="13" t="s">
        <v>291</v>
      </c>
      <c r="K288" s="8" t="s">
        <v>1127</v>
      </c>
      <c r="L288" s="108">
        <v>38</v>
      </c>
      <c r="M288" s="8" t="s">
        <v>1042</v>
      </c>
      <c r="N288" s="8" t="s">
        <v>1142</v>
      </c>
      <c r="O288" s="148">
        <v>9</v>
      </c>
      <c r="P288" s="8" t="str">
        <f>VLOOKUP(O288,' (참고) 예산별 범례'!$I$68:$J$76,2,0)</f>
        <v>기타</v>
      </c>
      <c r="Q288" s="8" t="s">
        <v>1143</v>
      </c>
      <c r="R288" s="9"/>
      <c r="S288" s="9"/>
      <c r="T288" s="8" t="s">
        <v>1144</v>
      </c>
      <c r="U288" s="6">
        <v>20000</v>
      </c>
      <c r="V288" s="6"/>
      <c r="W288" s="6">
        <v>20000</v>
      </c>
      <c r="X288" s="37">
        <v>20000</v>
      </c>
      <c r="Y288" s="100">
        <v>1</v>
      </c>
      <c r="Z288" s="1"/>
    </row>
    <row r="289" spans="2:26" ht="99.95" customHeight="1">
      <c r="B289" s="8">
        <v>19</v>
      </c>
      <c r="C289" s="8" t="s">
        <v>1101</v>
      </c>
      <c r="D289" s="8" t="s">
        <v>262</v>
      </c>
      <c r="E289" s="8" t="s">
        <v>263</v>
      </c>
      <c r="F289" s="8" t="s">
        <v>276</v>
      </c>
      <c r="G289" s="8" t="s">
        <v>1157</v>
      </c>
      <c r="H289" s="8" t="s">
        <v>1139</v>
      </c>
      <c r="I289" s="8" t="s">
        <v>1158</v>
      </c>
      <c r="J289" s="13" t="s">
        <v>292</v>
      </c>
      <c r="K289" s="90" t="s">
        <v>1127</v>
      </c>
      <c r="L289" s="109" t="s">
        <v>1193</v>
      </c>
      <c r="M289" s="8" t="s">
        <v>1047</v>
      </c>
      <c r="N289" s="8" t="s">
        <v>1142</v>
      </c>
      <c r="O289" s="148">
        <v>9</v>
      </c>
      <c r="P289" s="8" t="str">
        <f>VLOOKUP(O289,' (참고) 예산별 범례'!$I$68:$J$76,2,0)</f>
        <v>기타</v>
      </c>
      <c r="Q289" s="8" t="s">
        <v>1143</v>
      </c>
      <c r="R289" s="9"/>
      <c r="S289" s="9"/>
      <c r="T289" s="8" t="s">
        <v>1163</v>
      </c>
      <c r="U289" s="6">
        <v>84000</v>
      </c>
      <c r="V289" s="6"/>
      <c r="W289" s="6">
        <v>84000</v>
      </c>
      <c r="X289" s="37">
        <v>68960</v>
      </c>
      <c r="Y289" s="100">
        <v>0.82095238095238099</v>
      </c>
      <c r="Z289" s="1"/>
    </row>
    <row r="290" spans="2:26" ht="99.95" customHeight="1">
      <c r="B290" s="8">
        <v>20</v>
      </c>
      <c r="C290" s="8" t="s">
        <v>1101</v>
      </c>
      <c r="D290" s="8" t="s">
        <v>262</v>
      </c>
      <c r="E290" s="8" t="s">
        <v>263</v>
      </c>
      <c r="F290" s="8" t="s">
        <v>276</v>
      </c>
      <c r="G290" s="8" t="s">
        <v>1223</v>
      </c>
      <c r="H290" s="8" t="s">
        <v>1224</v>
      </c>
      <c r="I290" s="8" t="s">
        <v>1225</v>
      </c>
      <c r="J290" s="13" t="s">
        <v>293</v>
      </c>
      <c r="K290" s="8" t="s">
        <v>1129</v>
      </c>
      <c r="L290" s="108">
        <v>12</v>
      </c>
      <c r="M290" s="8" t="s">
        <v>1016</v>
      </c>
      <c r="N290" s="8" t="s">
        <v>1142</v>
      </c>
      <c r="O290" s="106">
        <v>1</v>
      </c>
      <c r="P290" s="8" t="str">
        <f>VLOOKUP(O290,' (참고) 예산별 범례'!$I$68:$J$76,2,0)</f>
        <v>위험설비 정비 및 개보수</v>
      </c>
      <c r="Q290" s="9"/>
      <c r="R290" s="8" t="s">
        <v>1143</v>
      </c>
      <c r="S290" s="9"/>
      <c r="T290" s="9" t="s">
        <v>1163</v>
      </c>
      <c r="U290" s="6">
        <v>3500000</v>
      </c>
      <c r="V290" s="6"/>
      <c r="W290" s="6">
        <v>3500000</v>
      </c>
      <c r="X290" s="37">
        <v>4576180</v>
      </c>
      <c r="Y290" s="100">
        <v>1.30748</v>
      </c>
      <c r="Z290" s="1"/>
    </row>
    <row r="291" spans="2:26" ht="99.95" customHeight="1">
      <c r="B291" s="8">
        <v>21</v>
      </c>
      <c r="C291" s="8" t="s">
        <v>1101</v>
      </c>
      <c r="D291" s="8" t="s">
        <v>262</v>
      </c>
      <c r="E291" s="8" t="s">
        <v>263</v>
      </c>
      <c r="F291" s="8" t="s">
        <v>276</v>
      </c>
      <c r="G291" s="8" t="s">
        <v>1223</v>
      </c>
      <c r="H291" s="8" t="s">
        <v>1224</v>
      </c>
      <c r="I291" s="8" t="s">
        <v>1225</v>
      </c>
      <c r="J291" s="13" t="s">
        <v>294</v>
      </c>
      <c r="K291" s="8" t="s">
        <v>1129</v>
      </c>
      <c r="L291" s="108">
        <v>12</v>
      </c>
      <c r="M291" s="8" t="s">
        <v>1016</v>
      </c>
      <c r="N291" s="8" t="s">
        <v>1142</v>
      </c>
      <c r="O291" s="106">
        <v>1</v>
      </c>
      <c r="P291" s="8" t="str">
        <f>VLOOKUP(O291,' (참고) 예산별 범례'!$I$68:$J$76,2,0)</f>
        <v>위험설비 정비 및 개보수</v>
      </c>
      <c r="Q291" s="9"/>
      <c r="R291" s="8" t="s">
        <v>1143</v>
      </c>
      <c r="S291" s="9"/>
      <c r="T291" s="9" t="s">
        <v>1163</v>
      </c>
      <c r="U291" s="6">
        <v>3200000</v>
      </c>
      <c r="V291" s="6"/>
      <c r="W291" s="6">
        <v>3200000</v>
      </c>
      <c r="X291" s="37">
        <v>3021960</v>
      </c>
      <c r="Y291" s="100">
        <v>0.94436249999999999</v>
      </c>
      <c r="Z291" s="1"/>
    </row>
    <row r="292" spans="2:26" ht="99.95" customHeight="1">
      <c r="B292" s="8">
        <v>22</v>
      </c>
      <c r="C292" s="8" t="s">
        <v>1101</v>
      </c>
      <c r="D292" s="8" t="s">
        <v>262</v>
      </c>
      <c r="E292" s="8" t="s">
        <v>263</v>
      </c>
      <c r="F292" s="8" t="s">
        <v>276</v>
      </c>
      <c r="G292" s="8" t="s">
        <v>1223</v>
      </c>
      <c r="H292" s="8" t="s">
        <v>1224</v>
      </c>
      <c r="I292" s="8" t="s">
        <v>1225</v>
      </c>
      <c r="J292" s="13" t="s">
        <v>88</v>
      </c>
      <c r="K292" s="8" t="s">
        <v>1129</v>
      </c>
      <c r="L292" s="109" t="s">
        <v>1218</v>
      </c>
      <c r="M292" s="8" t="s">
        <v>1029</v>
      </c>
      <c r="N292" s="8" t="s">
        <v>1142</v>
      </c>
      <c r="O292" s="106">
        <v>1</v>
      </c>
      <c r="P292" s="8" t="str">
        <f>VLOOKUP(O292,' (참고) 예산별 범례'!$I$68:$J$76,2,0)</f>
        <v>위험설비 정비 및 개보수</v>
      </c>
      <c r="Q292" s="9"/>
      <c r="R292" s="8" t="s">
        <v>1143</v>
      </c>
      <c r="S292" s="9"/>
      <c r="T292" s="9" t="s">
        <v>1163</v>
      </c>
      <c r="U292" s="6">
        <v>10660000</v>
      </c>
      <c r="V292" s="6"/>
      <c r="W292" s="6">
        <v>10660000</v>
      </c>
      <c r="X292" s="37">
        <v>12084670</v>
      </c>
      <c r="Y292" s="100">
        <v>1.1336463414634146</v>
      </c>
      <c r="Z292" s="1"/>
    </row>
    <row r="293" spans="2:26" ht="99.95" customHeight="1">
      <c r="B293" s="8">
        <v>23</v>
      </c>
      <c r="C293" s="8" t="s">
        <v>1101</v>
      </c>
      <c r="D293" s="8" t="s">
        <v>262</v>
      </c>
      <c r="E293" s="8" t="s">
        <v>263</v>
      </c>
      <c r="F293" s="8" t="s">
        <v>276</v>
      </c>
      <c r="G293" s="8" t="s">
        <v>1223</v>
      </c>
      <c r="H293" s="8" t="s">
        <v>1224</v>
      </c>
      <c r="I293" s="8" t="s">
        <v>1225</v>
      </c>
      <c r="J293" s="13" t="s">
        <v>93</v>
      </c>
      <c r="K293" s="8" t="s">
        <v>1129</v>
      </c>
      <c r="L293" s="109" t="s">
        <v>1219</v>
      </c>
      <c r="M293" s="8" t="s">
        <v>1024</v>
      </c>
      <c r="N293" s="8" t="s">
        <v>1142</v>
      </c>
      <c r="O293" s="106">
        <v>1</v>
      </c>
      <c r="P293" s="8" t="str">
        <f>VLOOKUP(O293,' (참고) 예산별 범례'!$I$68:$J$76,2,0)</f>
        <v>위험설비 정비 및 개보수</v>
      </c>
      <c r="Q293" s="9"/>
      <c r="R293" s="8" t="s">
        <v>1143</v>
      </c>
      <c r="S293" s="9"/>
      <c r="T293" s="9" t="s">
        <v>1163</v>
      </c>
      <c r="U293" s="6">
        <v>15756000</v>
      </c>
      <c r="V293" s="6"/>
      <c r="W293" s="6">
        <v>15756000</v>
      </c>
      <c r="X293" s="37">
        <v>15653000</v>
      </c>
      <c r="Y293" s="100">
        <v>0.99346280781924345</v>
      </c>
      <c r="Z293" s="1"/>
    </row>
    <row r="294" spans="2:26" ht="99.95" customHeight="1">
      <c r="B294" s="8">
        <v>24</v>
      </c>
      <c r="C294" s="8" t="s">
        <v>1101</v>
      </c>
      <c r="D294" s="8" t="s">
        <v>262</v>
      </c>
      <c r="E294" s="8" t="s">
        <v>263</v>
      </c>
      <c r="F294" s="8" t="s">
        <v>276</v>
      </c>
      <c r="G294" s="8" t="s">
        <v>1223</v>
      </c>
      <c r="H294" s="8" t="s">
        <v>1224</v>
      </c>
      <c r="I294" s="8" t="s">
        <v>1225</v>
      </c>
      <c r="J294" s="13" t="s">
        <v>295</v>
      </c>
      <c r="K294" s="8" t="s">
        <v>1129</v>
      </c>
      <c r="L294" s="108">
        <v>12</v>
      </c>
      <c r="M294" s="8" t="s">
        <v>1016</v>
      </c>
      <c r="N294" s="8" t="s">
        <v>1142</v>
      </c>
      <c r="O294" s="106">
        <v>1</v>
      </c>
      <c r="P294" s="8" t="str">
        <f>VLOOKUP(O294,' (참고) 예산별 범례'!$I$68:$J$76,2,0)</f>
        <v>위험설비 정비 및 개보수</v>
      </c>
      <c r="Q294" s="9"/>
      <c r="R294" s="8" t="s">
        <v>1143</v>
      </c>
      <c r="S294" s="9"/>
      <c r="T294" s="9" t="s">
        <v>1163</v>
      </c>
      <c r="U294" s="6">
        <v>8100000</v>
      </c>
      <c r="V294" s="6"/>
      <c r="W294" s="6">
        <v>8100000</v>
      </c>
      <c r="X294" s="37">
        <v>8041000</v>
      </c>
      <c r="Y294" s="100">
        <v>0.99271604938271607</v>
      </c>
      <c r="Z294" s="1"/>
    </row>
    <row r="295" spans="2:26" ht="99.95" customHeight="1">
      <c r="B295" s="8">
        <v>25</v>
      </c>
      <c r="C295" s="8" t="s">
        <v>1101</v>
      </c>
      <c r="D295" s="8" t="s">
        <v>262</v>
      </c>
      <c r="E295" s="8" t="s">
        <v>263</v>
      </c>
      <c r="F295" s="8" t="s">
        <v>276</v>
      </c>
      <c r="G295" s="8" t="s">
        <v>1223</v>
      </c>
      <c r="H295" s="8" t="s">
        <v>1224</v>
      </c>
      <c r="I295" s="8" t="s">
        <v>1225</v>
      </c>
      <c r="J295" s="13" t="s">
        <v>230</v>
      </c>
      <c r="K295" s="91" t="s">
        <v>1127</v>
      </c>
      <c r="L295" s="109" t="s">
        <v>1231</v>
      </c>
      <c r="M295" s="8" t="s">
        <v>1043</v>
      </c>
      <c r="N295" s="8" t="s">
        <v>1142</v>
      </c>
      <c r="O295" s="106">
        <v>4</v>
      </c>
      <c r="P295" s="8" t="str">
        <f>VLOOKUP(O295,' (참고) 예산별 범례'!$I$68:$J$76,2,0)</f>
        <v>안전관련 물품 및 장비 구입비등</v>
      </c>
      <c r="Q295" s="8" t="s">
        <v>1143</v>
      </c>
      <c r="R295" s="9"/>
      <c r="S295" s="9"/>
      <c r="T295" s="8" t="s">
        <v>1163</v>
      </c>
      <c r="U295" s="6">
        <v>1000000</v>
      </c>
      <c r="V295" s="6"/>
      <c r="W295" s="6">
        <v>1000000</v>
      </c>
      <c r="X295" s="37">
        <v>1051860</v>
      </c>
      <c r="Y295" s="100">
        <v>1.05186</v>
      </c>
      <c r="Z295" s="1"/>
    </row>
    <row r="296" spans="2:26" ht="99.95" customHeight="1">
      <c r="B296" s="8">
        <v>26</v>
      </c>
      <c r="C296" s="8" t="s">
        <v>1101</v>
      </c>
      <c r="D296" s="8" t="s">
        <v>262</v>
      </c>
      <c r="E296" s="8" t="s">
        <v>263</v>
      </c>
      <c r="F296" s="8" t="s">
        <v>276</v>
      </c>
      <c r="G296" s="8" t="s">
        <v>1211</v>
      </c>
      <c r="H296" s="8" t="s">
        <v>1212</v>
      </c>
      <c r="I296" s="8" t="s">
        <v>1213</v>
      </c>
      <c r="J296" s="13" t="s">
        <v>296</v>
      </c>
      <c r="K296" s="8" t="s">
        <v>1129</v>
      </c>
      <c r="L296" s="108">
        <v>12</v>
      </c>
      <c r="M296" s="8" t="s">
        <v>1016</v>
      </c>
      <c r="N296" s="8" t="s">
        <v>1142</v>
      </c>
      <c r="O296" s="106">
        <v>1</v>
      </c>
      <c r="P296" s="8" t="str">
        <f>VLOOKUP(O296,' (참고) 예산별 범례'!$I$68:$J$76,2,0)</f>
        <v>위험설비 정비 및 개보수</v>
      </c>
      <c r="Q296" s="8"/>
      <c r="R296" s="8" t="s">
        <v>1143</v>
      </c>
      <c r="S296" s="8"/>
      <c r="T296" s="9" t="s">
        <v>1163</v>
      </c>
      <c r="U296" s="6">
        <v>1400000</v>
      </c>
      <c r="V296" s="6"/>
      <c r="W296" s="6">
        <v>1400000</v>
      </c>
      <c r="X296" s="37">
        <v>0</v>
      </c>
      <c r="Y296" s="100">
        <v>0</v>
      </c>
      <c r="Z296" s="1"/>
    </row>
    <row r="297" spans="2:26" ht="99.95" customHeight="1">
      <c r="B297" s="8">
        <v>27</v>
      </c>
      <c r="C297" s="8" t="s">
        <v>1101</v>
      </c>
      <c r="D297" s="8" t="s">
        <v>262</v>
      </c>
      <c r="E297" s="8" t="s">
        <v>263</v>
      </c>
      <c r="F297" s="8" t="s">
        <v>276</v>
      </c>
      <c r="G297" s="8" t="s">
        <v>1211</v>
      </c>
      <c r="H297" s="8" t="s">
        <v>1212</v>
      </c>
      <c r="I297" s="8" t="s">
        <v>1213</v>
      </c>
      <c r="J297" s="13" t="s">
        <v>97</v>
      </c>
      <c r="K297" s="8" t="s">
        <v>1129</v>
      </c>
      <c r="L297" s="108">
        <v>12</v>
      </c>
      <c r="M297" s="8" t="s">
        <v>1016</v>
      </c>
      <c r="N297" s="8" t="s">
        <v>1142</v>
      </c>
      <c r="O297" s="106">
        <v>1</v>
      </c>
      <c r="P297" s="8" t="str">
        <f>VLOOKUP(O297,' (참고) 예산별 범례'!$I$68:$J$76,2,0)</f>
        <v>위험설비 정비 및 개보수</v>
      </c>
      <c r="Q297" s="8"/>
      <c r="R297" s="8" t="s">
        <v>1143</v>
      </c>
      <c r="S297" s="8"/>
      <c r="T297" s="9" t="s">
        <v>1163</v>
      </c>
      <c r="U297" s="6">
        <v>73114000</v>
      </c>
      <c r="V297" s="6"/>
      <c r="W297" s="6">
        <v>73114000</v>
      </c>
      <c r="X297" s="37">
        <v>64753840</v>
      </c>
      <c r="Y297" s="100">
        <v>0.88565582514976615</v>
      </c>
      <c r="Z297" s="1"/>
    </row>
    <row r="298" spans="2:26" ht="99.95" customHeight="1">
      <c r="B298" s="8">
        <v>28</v>
      </c>
      <c r="C298" s="8" t="s">
        <v>1101</v>
      </c>
      <c r="D298" s="8" t="s">
        <v>262</v>
      </c>
      <c r="E298" s="8" t="s">
        <v>263</v>
      </c>
      <c r="F298" s="8" t="s">
        <v>276</v>
      </c>
      <c r="G298" s="8" t="s">
        <v>1211</v>
      </c>
      <c r="H298" s="8" t="s">
        <v>1212</v>
      </c>
      <c r="I298" s="8" t="s">
        <v>1213</v>
      </c>
      <c r="J298" s="13" t="s">
        <v>297</v>
      </c>
      <c r="K298" s="8" t="s">
        <v>1129</v>
      </c>
      <c r="L298" s="108">
        <v>12</v>
      </c>
      <c r="M298" s="8" t="s">
        <v>1016</v>
      </c>
      <c r="N298" s="8" t="s">
        <v>1142</v>
      </c>
      <c r="O298" s="106">
        <v>1</v>
      </c>
      <c r="P298" s="8" t="str">
        <f>VLOOKUP(O298,' (참고) 예산별 범례'!$I$68:$J$76,2,0)</f>
        <v>위험설비 정비 및 개보수</v>
      </c>
      <c r="Q298" s="9"/>
      <c r="R298" s="8" t="s">
        <v>1143</v>
      </c>
      <c r="S298" s="9"/>
      <c r="T298" s="9" t="s">
        <v>1163</v>
      </c>
      <c r="U298" s="6">
        <v>1200000</v>
      </c>
      <c r="V298" s="6"/>
      <c r="W298" s="6">
        <v>1200000</v>
      </c>
      <c r="X298" s="37">
        <v>0</v>
      </c>
      <c r="Y298" s="100">
        <v>0</v>
      </c>
      <c r="Z298" s="1"/>
    </row>
    <row r="299" spans="2:26" ht="99.95" customHeight="1">
      <c r="B299" s="8">
        <v>29</v>
      </c>
      <c r="C299" s="8" t="s">
        <v>1101</v>
      </c>
      <c r="D299" s="8" t="s">
        <v>262</v>
      </c>
      <c r="E299" s="8" t="s">
        <v>263</v>
      </c>
      <c r="F299" s="8" t="s">
        <v>276</v>
      </c>
      <c r="G299" s="8" t="s">
        <v>1211</v>
      </c>
      <c r="H299" s="8" t="s">
        <v>1212</v>
      </c>
      <c r="I299" s="8" t="s">
        <v>1213</v>
      </c>
      <c r="J299" s="13" t="s">
        <v>99</v>
      </c>
      <c r="K299" s="8" t="s">
        <v>1129</v>
      </c>
      <c r="L299" s="108">
        <v>12</v>
      </c>
      <c r="M299" s="8" t="s">
        <v>1016</v>
      </c>
      <c r="N299" s="8" t="s">
        <v>1142</v>
      </c>
      <c r="O299" s="106">
        <v>1</v>
      </c>
      <c r="P299" s="8" t="str">
        <f>VLOOKUP(O299,' (참고) 예산별 범례'!$I$68:$J$76,2,0)</f>
        <v>위험설비 정비 및 개보수</v>
      </c>
      <c r="Q299" s="9"/>
      <c r="R299" s="8" t="s">
        <v>1143</v>
      </c>
      <c r="S299" s="9"/>
      <c r="T299" s="9" t="s">
        <v>1163</v>
      </c>
      <c r="U299" s="6">
        <v>16800000</v>
      </c>
      <c r="V299" s="6"/>
      <c r="W299" s="6">
        <v>16800000</v>
      </c>
      <c r="X299" s="37">
        <v>23610400</v>
      </c>
      <c r="Y299" s="100">
        <v>1.4053809523809524</v>
      </c>
      <c r="Z299" s="1"/>
    </row>
    <row r="300" spans="2:26" ht="99.95" customHeight="1">
      <c r="B300" s="8">
        <v>30</v>
      </c>
      <c r="C300" s="8" t="s">
        <v>1101</v>
      </c>
      <c r="D300" s="8" t="s">
        <v>262</v>
      </c>
      <c r="E300" s="8" t="s">
        <v>263</v>
      </c>
      <c r="F300" s="8" t="s">
        <v>276</v>
      </c>
      <c r="G300" s="8" t="s">
        <v>1211</v>
      </c>
      <c r="H300" s="8" t="s">
        <v>1212</v>
      </c>
      <c r="I300" s="8" t="s">
        <v>1213</v>
      </c>
      <c r="J300" s="13" t="s">
        <v>298</v>
      </c>
      <c r="K300" s="8" t="s">
        <v>1129</v>
      </c>
      <c r="L300" s="108">
        <v>12</v>
      </c>
      <c r="M300" s="8" t="s">
        <v>1016</v>
      </c>
      <c r="N300" s="8" t="s">
        <v>1142</v>
      </c>
      <c r="O300" s="106">
        <v>1</v>
      </c>
      <c r="P300" s="8" t="str">
        <f>VLOOKUP(O300,' (참고) 예산별 범례'!$I$68:$J$76,2,0)</f>
        <v>위험설비 정비 및 개보수</v>
      </c>
      <c r="Q300" s="9"/>
      <c r="R300" s="8" t="s">
        <v>1143</v>
      </c>
      <c r="S300" s="9"/>
      <c r="T300" s="9" t="s">
        <v>1163</v>
      </c>
      <c r="U300" s="6">
        <v>10000000</v>
      </c>
      <c r="V300" s="6"/>
      <c r="W300" s="6">
        <v>10000000</v>
      </c>
      <c r="X300" s="37">
        <v>9777400</v>
      </c>
      <c r="Y300" s="100">
        <v>0.97774000000000005</v>
      </c>
      <c r="Z300" s="1"/>
    </row>
    <row r="301" spans="2:26" ht="99.95" customHeight="1">
      <c r="B301" s="8">
        <v>31</v>
      </c>
      <c r="C301" s="8" t="s">
        <v>1101</v>
      </c>
      <c r="D301" s="8" t="s">
        <v>262</v>
      </c>
      <c r="E301" s="8" t="s">
        <v>263</v>
      </c>
      <c r="F301" s="8" t="s">
        <v>276</v>
      </c>
      <c r="G301" s="8" t="s">
        <v>1211</v>
      </c>
      <c r="H301" s="8" t="s">
        <v>1212</v>
      </c>
      <c r="I301" s="8" t="s">
        <v>1213</v>
      </c>
      <c r="J301" s="13" t="s">
        <v>299</v>
      </c>
      <c r="K301" s="8" t="s">
        <v>1129</v>
      </c>
      <c r="L301" s="108">
        <v>12</v>
      </c>
      <c r="M301" s="8" t="s">
        <v>1016</v>
      </c>
      <c r="N301" s="8" t="s">
        <v>1142</v>
      </c>
      <c r="O301" s="106">
        <v>1</v>
      </c>
      <c r="P301" s="8" t="str">
        <f>VLOOKUP(O301,' (참고) 예산별 범례'!$I$68:$J$76,2,0)</f>
        <v>위험설비 정비 및 개보수</v>
      </c>
      <c r="Q301" s="9"/>
      <c r="R301" s="8" t="s">
        <v>1143</v>
      </c>
      <c r="S301" s="9"/>
      <c r="T301" s="9" t="s">
        <v>1163</v>
      </c>
      <c r="U301" s="6">
        <v>20000000</v>
      </c>
      <c r="V301" s="6"/>
      <c r="W301" s="6">
        <v>20000000</v>
      </c>
      <c r="X301" s="37">
        <v>24423200</v>
      </c>
      <c r="Y301" s="100">
        <v>1.22116</v>
      </c>
      <c r="Z301" s="1"/>
    </row>
    <row r="302" spans="2:26" ht="99.95" customHeight="1">
      <c r="B302" s="8">
        <v>32</v>
      </c>
      <c r="C302" s="8" t="s">
        <v>1101</v>
      </c>
      <c r="D302" s="8" t="s">
        <v>262</v>
      </c>
      <c r="E302" s="8" t="s">
        <v>263</v>
      </c>
      <c r="F302" s="8" t="s">
        <v>276</v>
      </c>
      <c r="G302" s="8" t="s">
        <v>1211</v>
      </c>
      <c r="H302" s="8" t="s">
        <v>1212</v>
      </c>
      <c r="I302" s="8" t="s">
        <v>1213</v>
      </c>
      <c r="J302" s="13" t="s">
        <v>300</v>
      </c>
      <c r="K302" s="8" t="s">
        <v>1129</v>
      </c>
      <c r="L302" s="109" t="s">
        <v>1218</v>
      </c>
      <c r="M302" s="8" t="s">
        <v>1029</v>
      </c>
      <c r="N302" s="8" t="s">
        <v>1142</v>
      </c>
      <c r="O302" s="106">
        <v>1</v>
      </c>
      <c r="P302" s="8" t="str">
        <f>VLOOKUP(O302,' (참고) 예산별 범례'!$I$68:$J$76,2,0)</f>
        <v>위험설비 정비 및 개보수</v>
      </c>
      <c r="Q302" s="9"/>
      <c r="R302" s="8" t="s">
        <v>1143</v>
      </c>
      <c r="S302" s="9"/>
      <c r="T302" s="9" t="s">
        <v>1163</v>
      </c>
      <c r="U302" s="6">
        <v>14600000</v>
      </c>
      <c r="V302" s="6"/>
      <c r="W302" s="6">
        <v>14600000</v>
      </c>
      <c r="X302" s="37">
        <v>19769420</v>
      </c>
      <c r="Y302" s="100">
        <v>1.3540698630136987</v>
      </c>
      <c r="Z302" s="1"/>
    </row>
    <row r="303" spans="2:26" ht="99.95" customHeight="1">
      <c r="B303" s="8">
        <v>33</v>
      </c>
      <c r="C303" s="8" t="s">
        <v>1101</v>
      </c>
      <c r="D303" s="8" t="s">
        <v>262</v>
      </c>
      <c r="E303" s="8" t="s">
        <v>263</v>
      </c>
      <c r="F303" s="8" t="s">
        <v>276</v>
      </c>
      <c r="G303" s="8" t="s">
        <v>1211</v>
      </c>
      <c r="H303" s="8" t="s">
        <v>1212</v>
      </c>
      <c r="I303" s="8" t="s">
        <v>1213</v>
      </c>
      <c r="J303" s="13" t="s">
        <v>301</v>
      </c>
      <c r="K303" s="8" t="s">
        <v>1129</v>
      </c>
      <c r="L303" s="109" t="s">
        <v>1221</v>
      </c>
      <c r="M303" s="8" t="s">
        <v>1014</v>
      </c>
      <c r="N303" s="8" t="s">
        <v>1142</v>
      </c>
      <c r="O303" s="106">
        <v>1</v>
      </c>
      <c r="P303" s="8" t="str">
        <f>VLOOKUP(O303,' (참고) 예산별 범례'!$I$68:$J$76,2,0)</f>
        <v>위험설비 정비 및 개보수</v>
      </c>
      <c r="Q303" s="9"/>
      <c r="R303" s="8" t="s">
        <v>1143</v>
      </c>
      <c r="S303" s="9"/>
      <c r="T303" s="9" t="s">
        <v>1163</v>
      </c>
      <c r="U303" s="6">
        <v>7500000</v>
      </c>
      <c r="V303" s="6"/>
      <c r="W303" s="6">
        <v>7500000</v>
      </c>
      <c r="X303" s="37">
        <v>1080000</v>
      </c>
      <c r="Y303" s="100">
        <v>0.14399999999999999</v>
      </c>
      <c r="Z303" s="1"/>
    </row>
    <row r="304" spans="2:26" ht="99.95" customHeight="1">
      <c r="B304" s="8">
        <v>34</v>
      </c>
      <c r="C304" s="8" t="s">
        <v>1101</v>
      </c>
      <c r="D304" s="8" t="s">
        <v>262</v>
      </c>
      <c r="E304" s="8" t="s">
        <v>263</v>
      </c>
      <c r="F304" s="8" t="s">
        <v>276</v>
      </c>
      <c r="G304" s="8" t="s">
        <v>1211</v>
      </c>
      <c r="H304" s="8" t="s">
        <v>1212</v>
      </c>
      <c r="I304" s="8" t="s">
        <v>1213</v>
      </c>
      <c r="J304" s="13" t="s">
        <v>94</v>
      </c>
      <c r="K304" s="8" t="s">
        <v>1129</v>
      </c>
      <c r="L304" s="108">
        <v>12</v>
      </c>
      <c r="M304" s="8" t="s">
        <v>1016</v>
      </c>
      <c r="N304" s="8" t="s">
        <v>1142</v>
      </c>
      <c r="O304" s="106">
        <v>1</v>
      </c>
      <c r="P304" s="8" t="str">
        <f>VLOOKUP(O304,' (참고) 예산별 범례'!$I$68:$J$76,2,0)</f>
        <v>위험설비 정비 및 개보수</v>
      </c>
      <c r="Q304" s="9"/>
      <c r="R304" s="8" t="s">
        <v>1143</v>
      </c>
      <c r="S304" s="9"/>
      <c r="T304" s="9" t="s">
        <v>1163</v>
      </c>
      <c r="U304" s="6">
        <v>4000000</v>
      </c>
      <c r="V304" s="6"/>
      <c r="W304" s="6">
        <v>4000000</v>
      </c>
      <c r="X304" s="37">
        <v>5530000</v>
      </c>
      <c r="Y304" s="100">
        <v>1.3825000000000001</v>
      </c>
      <c r="Z304" s="1"/>
    </row>
    <row r="305" spans="2:27" ht="99.95" customHeight="1">
      <c r="B305" s="8">
        <v>35</v>
      </c>
      <c r="C305" s="8" t="s">
        <v>1101</v>
      </c>
      <c r="D305" s="8" t="s">
        <v>262</v>
      </c>
      <c r="E305" s="8" t="s">
        <v>263</v>
      </c>
      <c r="F305" s="8" t="s">
        <v>276</v>
      </c>
      <c r="G305" s="8" t="s">
        <v>1211</v>
      </c>
      <c r="H305" s="8" t="s">
        <v>1212</v>
      </c>
      <c r="I305" s="8" t="s">
        <v>1213</v>
      </c>
      <c r="J305" s="13" t="s">
        <v>302</v>
      </c>
      <c r="K305" s="8" t="s">
        <v>1129</v>
      </c>
      <c r="L305" s="109" t="s">
        <v>1219</v>
      </c>
      <c r="M305" s="8" t="s">
        <v>1024</v>
      </c>
      <c r="N305" s="8" t="s">
        <v>1142</v>
      </c>
      <c r="O305" s="106">
        <v>1</v>
      </c>
      <c r="P305" s="8" t="str">
        <f>VLOOKUP(O305,' (참고) 예산별 범례'!$I$68:$J$76,2,0)</f>
        <v>위험설비 정비 및 개보수</v>
      </c>
      <c r="Q305" s="9"/>
      <c r="R305" s="8" t="s">
        <v>1143</v>
      </c>
      <c r="S305" s="9"/>
      <c r="T305" s="9" t="s">
        <v>1163</v>
      </c>
      <c r="U305" s="6">
        <v>2000000</v>
      </c>
      <c r="V305" s="6"/>
      <c r="W305" s="6">
        <v>2000000</v>
      </c>
      <c r="X305" s="37">
        <v>1900000</v>
      </c>
      <c r="Y305" s="100">
        <v>0.95</v>
      </c>
      <c r="Z305" s="1"/>
    </row>
    <row r="306" spans="2:27" ht="99.95" customHeight="1">
      <c r="B306" s="8">
        <v>36</v>
      </c>
      <c r="C306" s="8" t="s">
        <v>1101</v>
      </c>
      <c r="D306" s="8" t="s">
        <v>262</v>
      </c>
      <c r="E306" s="8" t="s">
        <v>263</v>
      </c>
      <c r="F306" s="8" t="s">
        <v>276</v>
      </c>
      <c r="G306" s="8" t="s">
        <v>1211</v>
      </c>
      <c r="H306" s="8" t="s">
        <v>1212</v>
      </c>
      <c r="I306" s="8" t="s">
        <v>1213</v>
      </c>
      <c r="J306" s="13" t="s">
        <v>303</v>
      </c>
      <c r="K306" s="8" t="s">
        <v>1129</v>
      </c>
      <c r="L306" s="109" t="s">
        <v>1219</v>
      </c>
      <c r="M306" s="8" t="s">
        <v>1024</v>
      </c>
      <c r="N306" s="8" t="s">
        <v>1142</v>
      </c>
      <c r="O306" s="106">
        <v>1</v>
      </c>
      <c r="P306" s="8" t="str">
        <f>VLOOKUP(O306,' (참고) 예산별 범례'!$I$68:$J$76,2,0)</f>
        <v>위험설비 정비 및 개보수</v>
      </c>
      <c r="Q306" s="9"/>
      <c r="R306" s="8" t="s">
        <v>1143</v>
      </c>
      <c r="S306" s="9"/>
      <c r="T306" s="9" t="s">
        <v>1163</v>
      </c>
      <c r="U306" s="6">
        <v>16000000</v>
      </c>
      <c r="V306" s="6"/>
      <c r="W306" s="6">
        <v>16000000</v>
      </c>
      <c r="X306" s="37">
        <v>11954460</v>
      </c>
      <c r="Y306" s="100">
        <v>0.74715374999999995</v>
      </c>
      <c r="Z306" s="1"/>
    </row>
    <row r="307" spans="2:27" ht="99.95" customHeight="1">
      <c r="B307" s="8">
        <v>37</v>
      </c>
      <c r="C307" s="8" t="s">
        <v>1101</v>
      </c>
      <c r="D307" s="8" t="s">
        <v>262</v>
      </c>
      <c r="E307" s="8" t="s">
        <v>263</v>
      </c>
      <c r="F307" s="8" t="s">
        <v>276</v>
      </c>
      <c r="G307" s="8" t="s">
        <v>1211</v>
      </c>
      <c r="H307" s="8" t="s">
        <v>1212</v>
      </c>
      <c r="I307" s="8" t="s">
        <v>1213</v>
      </c>
      <c r="J307" s="13" t="s">
        <v>304</v>
      </c>
      <c r="K307" s="8" t="s">
        <v>1129</v>
      </c>
      <c r="L307" s="108">
        <v>12</v>
      </c>
      <c r="M307" s="8" t="s">
        <v>1016</v>
      </c>
      <c r="N307" s="8" t="s">
        <v>1142</v>
      </c>
      <c r="O307" s="106">
        <v>1</v>
      </c>
      <c r="P307" s="8" t="str">
        <f>VLOOKUP(O307,' (참고) 예산별 범례'!$I$68:$J$76,2,0)</f>
        <v>위험설비 정비 및 개보수</v>
      </c>
      <c r="Q307" s="8"/>
      <c r="R307" s="8" t="s">
        <v>1143</v>
      </c>
      <c r="S307" s="9"/>
      <c r="T307" s="9" t="s">
        <v>1163</v>
      </c>
      <c r="U307" s="6">
        <v>3150000</v>
      </c>
      <c r="V307" s="6"/>
      <c r="W307" s="6">
        <v>3150000</v>
      </c>
      <c r="X307" s="37">
        <v>2564760</v>
      </c>
      <c r="Y307" s="100">
        <v>0.81420952380952383</v>
      </c>
      <c r="Z307" s="1"/>
    </row>
    <row r="308" spans="2:27" ht="99.95" customHeight="1">
      <c r="B308" s="8">
        <v>38</v>
      </c>
      <c r="C308" s="8" t="s">
        <v>1101</v>
      </c>
      <c r="D308" s="9" t="s">
        <v>305</v>
      </c>
      <c r="E308" s="9" t="s">
        <v>306</v>
      </c>
      <c r="F308" s="9" t="s">
        <v>307</v>
      </c>
      <c r="G308" s="9" t="s">
        <v>1095</v>
      </c>
      <c r="H308" s="9" t="s">
        <v>1098</v>
      </c>
      <c r="I308" s="8" t="s">
        <v>1099</v>
      </c>
      <c r="J308" s="13" t="s">
        <v>308</v>
      </c>
      <c r="K308" s="8" t="s">
        <v>1129</v>
      </c>
      <c r="L308" s="108">
        <v>12</v>
      </c>
      <c r="M308" s="8" t="s">
        <v>1016</v>
      </c>
      <c r="N308" s="8" t="s">
        <v>1143</v>
      </c>
      <c r="O308" s="153">
        <v>7</v>
      </c>
      <c r="P308" s="8" t="str">
        <f>VLOOKUP(O308,' (참고) 예산별 범례'!$I$68:$J$76,2,0)</f>
        <v>재해재난예방을 위한 SOC 구축 및 관리</v>
      </c>
      <c r="Q308" s="9"/>
      <c r="R308" s="8" t="s">
        <v>1143</v>
      </c>
      <c r="S308" s="9"/>
      <c r="T308" s="8" t="s">
        <v>1163</v>
      </c>
      <c r="U308" s="6">
        <v>40000000</v>
      </c>
      <c r="V308" s="6"/>
      <c r="W308" s="6">
        <v>40000000</v>
      </c>
      <c r="X308" s="37">
        <v>36400000</v>
      </c>
      <c r="Y308" s="100">
        <v>0.91</v>
      </c>
      <c r="Z308" s="1"/>
    </row>
    <row r="309" spans="2:27" ht="99.95" customHeight="1">
      <c r="B309" s="8">
        <v>39</v>
      </c>
      <c r="C309" s="8" t="s">
        <v>1101</v>
      </c>
      <c r="D309" s="9" t="s">
        <v>305</v>
      </c>
      <c r="E309" s="9" t="s">
        <v>306</v>
      </c>
      <c r="F309" s="9" t="s">
        <v>307</v>
      </c>
      <c r="G309" s="9" t="s">
        <v>1095</v>
      </c>
      <c r="H309" s="9" t="s">
        <v>1098</v>
      </c>
      <c r="I309" s="8" t="s">
        <v>1099</v>
      </c>
      <c r="J309" s="13" t="s">
        <v>309</v>
      </c>
      <c r="K309" s="91" t="s">
        <v>1131</v>
      </c>
      <c r="L309" s="109" t="s">
        <v>1190</v>
      </c>
      <c r="M309" s="8" t="s">
        <v>1012</v>
      </c>
      <c r="N309" s="8" t="s">
        <v>1143</v>
      </c>
      <c r="O309" s="153">
        <v>7</v>
      </c>
      <c r="P309" s="8" t="str">
        <f>VLOOKUP(O309,' (참고) 예산별 범례'!$I$68:$J$76,2,0)</f>
        <v>재해재난예방을 위한 SOC 구축 및 관리</v>
      </c>
      <c r="Q309" s="9"/>
      <c r="R309" s="8" t="s">
        <v>1143</v>
      </c>
      <c r="S309" s="9"/>
      <c r="T309" s="8" t="s">
        <v>1148</v>
      </c>
      <c r="U309" s="6">
        <v>30000000</v>
      </c>
      <c r="V309" s="6"/>
      <c r="W309" s="6">
        <v>30000000</v>
      </c>
      <c r="X309" s="37">
        <v>30016800</v>
      </c>
      <c r="Y309" s="100">
        <v>1.0005599999999999</v>
      </c>
      <c r="Z309" s="1"/>
    </row>
    <row r="310" spans="2:27" ht="99.95" customHeight="1">
      <c r="B310" s="8">
        <v>40</v>
      </c>
      <c r="C310" s="8" t="s">
        <v>1101</v>
      </c>
      <c r="D310" s="8" t="s">
        <v>305</v>
      </c>
      <c r="E310" s="8" t="s">
        <v>306</v>
      </c>
      <c r="F310" s="8" t="s">
        <v>307</v>
      </c>
      <c r="G310" s="8" t="s">
        <v>1095</v>
      </c>
      <c r="H310" s="8" t="s">
        <v>1098</v>
      </c>
      <c r="I310" s="8" t="s">
        <v>1099</v>
      </c>
      <c r="J310" s="13" t="s">
        <v>310</v>
      </c>
      <c r="K310" s="8" t="s">
        <v>1129</v>
      </c>
      <c r="L310" s="108">
        <v>12</v>
      </c>
      <c r="M310" s="8" t="s">
        <v>1016</v>
      </c>
      <c r="N310" s="8" t="s">
        <v>1143</v>
      </c>
      <c r="O310" s="153">
        <v>7</v>
      </c>
      <c r="P310" s="8" t="str">
        <f>VLOOKUP(O310,' (참고) 예산별 범례'!$I$68:$J$76,2,0)</f>
        <v>재해재난예방을 위한 SOC 구축 및 관리</v>
      </c>
      <c r="Q310" s="9"/>
      <c r="R310" s="8" t="s">
        <v>1143</v>
      </c>
      <c r="S310" s="9"/>
      <c r="T310" s="8" t="s">
        <v>1148</v>
      </c>
      <c r="U310" s="6">
        <v>21000000</v>
      </c>
      <c r="V310" s="6"/>
      <c r="W310" s="6">
        <v>21000000</v>
      </c>
      <c r="X310" s="37">
        <v>19000000</v>
      </c>
      <c r="Y310" s="100">
        <v>0.90476190476190477</v>
      </c>
      <c r="Z310" s="1"/>
    </row>
    <row r="311" spans="2:27" ht="99.95" customHeight="1">
      <c r="B311" s="8">
        <v>41</v>
      </c>
      <c r="C311" s="8" t="s">
        <v>1101</v>
      </c>
      <c r="D311" s="8" t="s">
        <v>305</v>
      </c>
      <c r="E311" s="8" t="s">
        <v>306</v>
      </c>
      <c r="F311" s="8" t="s">
        <v>307</v>
      </c>
      <c r="G311" s="8" t="s">
        <v>1095</v>
      </c>
      <c r="H311" s="8" t="s">
        <v>1098</v>
      </c>
      <c r="I311" s="8" t="s">
        <v>1099</v>
      </c>
      <c r="J311" s="13" t="s">
        <v>311</v>
      </c>
      <c r="K311" s="8" t="s">
        <v>1129</v>
      </c>
      <c r="L311" s="108">
        <v>12</v>
      </c>
      <c r="M311" s="8" t="s">
        <v>1016</v>
      </c>
      <c r="N311" s="8" t="s">
        <v>1143</v>
      </c>
      <c r="O311" s="153">
        <v>7</v>
      </c>
      <c r="P311" s="8" t="str">
        <f>VLOOKUP(O311,' (참고) 예산별 범례'!$I$68:$J$76,2,0)</f>
        <v>재해재난예방을 위한 SOC 구축 및 관리</v>
      </c>
      <c r="Q311" s="9"/>
      <c r="R311" s="8" t="s">
        <v>1143</v>
      </c>
      <c r="S311" s="9"/>
      <c r="T311" s="8" t="s">
        <v>1148</v>
      </c>
      <c r="U311" s="6">
        <v>15000000</v>
      </c>
      <c r="V311" s="6"/>
      <c r="W311" s="6">
        <v>15000000</v>
      </c>
      <c r="X311" s="37">
        <v>14150000</v>
      </c>
      <c r="Y311" s="100">
        <v>0.94333333333333336</v>
      </c>
      <c r="Z311" s="1"/>
    </row>
    <row r="312" spans="2:27" ht="99.95" customHeight="1">
      <c r="B312" s="8">
        <v>42</v>
      </c>
      <c r="C312" s="8" t="s">
        <v>1101</v>
      </c>
      <c r="D312" s="8" t="s">
        <v>305</v>
      </c>
      <c r="E312" s="8" t="s">
        <v>306</v>
      </c>
      <c r="F312" s="8" t="s">
        <v>307</v>
      </c>
      <c r="G312" s="8" t="s">
        <v>1095</v>
      </c>
      <c r="H312" s="8" t="s">
        <v>1098</v>
      </c>
      <c r="I312" s="8" t="s">
        <v>1099</v>
      </c>
      <c r="J312" s="13" t="s">
        <v>1259</v>
      </c>
      <c r="K312" s="8" t="s">
        <v>1129</v>
      </c>
      <c r="L312" s="108">
        <v>12</v>
      </c>
      <c r="M312" s="8" t="s">
        <v>1016</v>
      </c>
      <c r="N312" s="8" t="s">
        <v>1143</v>
      </c>
      <c r="O312" s="153">
        <v>7</v>
      </c>
      <c r="P312" s="8" t="str">
        <f>VLOOKUP(O312,' (참고) 예산별 범례'!$I$68:$J$76,2,0)</f>
        <v>재해재난예방을 위한 SOC 구축 및 관리</v>
      </c>
      <c r="Q312" s="9"/>
      <c r="R312" s="8" t="s">
        <v>1143</v>
      </c>
      <c r="S312" s="9"/>
      <c r="T312" s="8" t="s">
        <v>1148</v>
      </c>
      <c r="U312" s="6">
        <v>94000000</v>
      </c>
      <c r="V312" s="6">
        <v>-10000000</v>
      </c>
      <c r="W312" s="6">
        <v>84000000</v>
      </c>
      <c r="X312" s="37">
        <v>83303620</v>
      </c>
      <c r="Y312" s="100">
        <v>0.9917097619047619</v>
      </c>
      <c r="Z312" s="1"/>
      <c r="AA312" s="4" t="s">
        <v>1107</v>
      </c>
    </row>
    <row r="313" spans="2:27" ht="99.95" customHeight="1">
      <c r="B313" s="8">
        <v>43</v>
      </c>
      <c r="C313" s="8" t="s">
        <v>1101</v>
      </c>
      <c r="D313" s="8" t="s">
        <v>305</v>
      </c>
      <c r="E313" s="8" t="s">
        <v>306</v>
      </c>
      <c r="F313" s="9" t="s">
        <v>312</v>
      </c>
      <c r="G313" s="9" t="s">
        <v>1197</v>
      </c>
      <c r="H313" s="9" t="s">
        <v>1198</v>
      </c>
      <c r="I313" s="8" t="s">
        <v>1199</v>
      </c>
      <c r="J313" s="14" t="s">
        <v>1260</v>
      </c>
      <c r="K313" s="92" t="s">
        <v>1127</v>
      </c>
      <c r="L313" s="109" t="s">
        <v>1193</v>
      </c>
      <c r="M313" s="8" t="s">
        <v>1047</v>
      </c>
      <c r="N313" s="8" t="s">
        <v>1142</v>
      </c>
      <c r="O313" s="106">
        <v>1</v>
      </c>
      <c r="P313" s="8" t="str">
        <f>VLOOKUP(O313,' (참고) 예산별 범례'!$I$68:$J$76,2,0)</f>
        <v>위험설비 정비 및 개보수</v>
      </c>
      <c r="Q313" s="9"/>
      <c r="R313" s="9"/>
      <c r="S313" s="8" t="s">
        <v>1143</v>
      </c>
      <c r="T313" s="8" t="s">
        <v>1163</v>
      </c>
      <c r="U313" s="6">
        <v>3300000</v>
      </c>
      <c r="V313" s="6"/>
      <c r="W313" s="6">
        <v>3300000</v>
      </c>
      <c r="X313" s="37">
        <v>3200000</v>
      </c>
      <c r="Y313" s="100">
        <v>0.96969696969696972</v>
      </c>
      <c r="Z313" s="1"/>
    </row>
    <row r="314" spans="2:27" ht="99.95" customHeight="1">
      <c r="B314" s="8">
        <v>44</v>
      </c>
      <c r="C314" s="8" t="s">
        <v>1101</v>
      </c>
      <c r="D314" s="8" t="s">
        <v>305</v>
      </c>
      <c r="E314" s="8" t="s">
        <v>306</v>
      </c>
      <c r="F314" s="9" t="s">
        <v>312</v>
      </c>
      <c r="G314" s="9" t="s">
        <v>1197</v>
      </c>
      <c r="H314" s="9" t="s">
        <v>1198</v>
      </c>
      <c r="I314" s="8" t="s">
        <v>1199</v>
      </c>
      <c r="J314" s="13" t="s">
        <v>1261</v>
      </c>
      <c r="K314" s="8" t="s">
        <v>1129</v>
      </c>
      <c r="L314" s="109" t="s">
        <v>1218</v>
      </c>
      <c r="M314" s="8" t="s">
        <v>1029</v>
      </c>
      <c r="N314" s="8" t="s">
        <v>1142</v>
      </c>
      <c r="O314" s="106">
        <v>1</v>
      </c>
      <c r="P314" s="8" t="str">
        <f>VLOOKUP(O314,' (참고) 예산별 범례'!$I$68:$J$76,2,0)</f>
        <v>위험설비 정비 및 개보수</v>
      </c>
      <c r="Q314" s="9"/>
      <c r="R314" s="8" t="s">
        <v>1143</v>
      </c>
      <c r="S314" s="9"/>
      <c r="T314" s="8" t="s">
        <v>1163</v>
      </c>
      <c r="U314" s="6">
        <v>3800000</v>
      </c>
      <c r="V314" s="6"/>
      <c r="W314" s="6">
        <v>3800000</v>
      </c>
      <c r="X314" s="37">
        <v>3685000</v>
      </c>
      <c r="Y314" s="100">
        <v>0.96973684210526312</v>
      </c>
      <c r="Z314" s="1"/>
    </row>
    <row r="315" spans="2:27" ht="99.95" customHeight="1">
      <c r="B315" s="8">
        <v>45</v>
      </c>
      <c r="C315" s="8" t="s">
        <v>1101</v>
      </c>
      <c r="D315" s="8" t="s">
        <v>305</v>
      </c>
      <c r="E315" s="8" t="s">
        <v>306</v>
      </c>
      <c r="F315" s="9" t="s">
        <v>307</v>
      </c>
      <c r="G315" s="9" t="s">
        <v>1095</v>
      </c>
      <c r="H315" s="9" t="s">
        <v>1098</v>
      </c>
      <c r="I315" s="8" t="s">
        <v>1099</v>
      </c>
      <c r="J315" s="13" t="s">
        <v>1262</v>
      </c>
      <c r="K315" s="8" t="s">
        <v>1129</v>
      </c>
      <c r="L315" s="109" t="s">
        <v>1214</v>
      </c>
      <c r="M315" s="8" t="s">
        <v>1016</v>
      </c>
      <c r="N315" s="8" t="s">
        <v>1143</v>
      </c>
      <c r="O315" s="153">
        <v>7</v>
      </c>
      <c r="P315" s="8" t="str">
        <f>VLOOKUP(O315,' (참고) 예산별 범례'!$I$68:$J$76,2,0)</f>
        <v>재해재난예방을 위한 SOC 구축 및 관리</v>
      </c>
      <c r="Q315" s="9"/>
      <c r="R315" s="8" t="s">
        <v>1143</v>
      </c>
      <c r="S315" s="9"/>
      <c r="T315" s="8" t="s">
        <v>1148</v>
      </c>
      <c r="U315" s="6">
        <v>0</v>
      </c>
      <c r="V315" s="6">
        <v>15000000</v>
      </c>
      <c r="W315" s="6">
        <v>15000000</v>
      </c>
      <c r="X315" s="37">
        <v>14753000</v>
      </c>
      <c r="Y315" s="100">
        <v>0.98353333333333337</v>
      </c>
      <c r="Z315" s="1"/>
      <c r="AA315" s="4" t="s">
        <v>1104</v>
      </c>
    </row>
    <row r="316" spans="2:27" ht="99.95" customHeight="1">
      <c r="B316" s="8">
        <v>-8</v>
      </c>
      <c r="C316" s="8" t="s">
        <v>1263</v>
      </c>
      <c r="D316" s="9" t="s">
        <v>49</v>
      </c>
      <c r="E316" s="9" t="s">
        <v>313</v>
      </c>
      <c r="F316" s="9" t="s">
        <v>314</v>
      </c>
      <c r="G316" s="9" t="s">
        <v>1172</v>
      </c>
      <c r="H316" s="9" t="s">
        <v>1139</v>
      </c>
      <c r="I316" s="8" t="s">
        <v>1173</v>
      </c>
      <c r="J316" s="13" t="s">
        <v>315</v>
      </c>
      <c r="K316" s="91" t="s">
        <v>1131</v>
      </c>
      <c r="L316" s="109" t="s">
        <v>1232</v>
      </c>
      <c r="M316" s="8" t="s">
        <v>1011</v>
      </c>
      <c r="N316" s="8" t="s">
        <v>1142</v>
      </c>
      <c r="O316" s="106">
        <v>4</v>
      </c>
      <c r="P316" s="8" t="str">
        <f>VLOOKUP(O316,' (참고) 예산별 범례'!$I$68:$J$76,2,0)</f>
        <v>안전관련 물품 및 장비 구입비등</v>
      </c>
      <c r="Q316" s="8" t="s">
        <v>1143</v>
      </c>
      <c r="R316" s="9"/>
      <c r="S316" s="9"/>
      <c r="T316" s="8" t="s">
        <v>1163</v>
      </c>
      <c r="U316" s="6">
        <v>4000000</v>
      </c>
      <c r="V316" s="6"/>
      <c r="W316" s="6">
        <v>4000000</v>
      </c>
      <c r="X316" s="37">
        <v>3990500</v>
      </c>
      <c r="Y316" s="100">
        <v>0.99762499999999998</v>
      </c>
      <c r="Z316" s="1"/>
    </row>
    <row r="317" spans="2:27" ht="99.95" customHeight="1">
      <c r="B317" s="8">
        <v>-7</v>
      </c>
      <c r="C317" s="8" t="s">
        <v>1263</v>
      </c>
      <c r="D317" s="9" t="s">
        <v>49</v>
      </c>
      <c r="E317" s="9" t="s">
        <v>313</v>
      </c>
      <c r="F317" s="9" t="s">
        <v>314</v>
      </c>
      <c r="G317" s="9" t="s">
        <v>1172</v>
      </c>
      <c r="H317" s="9" t="s">
        <v>1139</v>
      </c>
      <c r="I317" s="8" t="s">
        <v>1173</v>
      </c>
      <c r="J317" s="13" t="s">
        <v>316</v>
      </c>
      <c r="K317" s="91" t="s">
        <v>1127</v>
      </c>
      <c r="L317" s="109" t="s">
        <v>1231</v>
      </c>
      <c r="M317" s="8" t="s">
        <v>1043</v>
      </c>
      <c r="N317" s="8" t="s">
        <v>1142</v>
      </c>
      <c r="O317" s="106">
        <v>4</v>
      </c>
      <c r="P317" s="8" t="str">
        <f>VLOOKUP(O317,' (참고) 예산별 범례'!$I$68:$J$76,2,0)</f>
        <v>안전관련 물품 및 장비 구입비등</v>
      </c>
      <c r="Q317" s="8" t="s">
        <v>1143</v>
      </c>
      <c r="R317" s="9"/>
      <c r="S317" s="9"/>
      <c r="T317" s="8" t="s">
        <v>1163</v>
      </c>
      <c r="U317" s="6">
        <v>3000000</v>
      </c>
      <c r="V317" s="6"/>
      <c r="W317" s="6">
        <v>3000000</v>
      </c>
      <c r="X317" s="37">
        <v>1219800</v>
      </c>
      <c r="Y317" s="100">
        <v>0.40660000000000002</v>
      </c>
      <c r="Z317" s="1"/>
    </row>
    <row r="318" spans="2:27" ht="99.95" customHeight="1">
      <c r="B318" s="8">
        <v>-6</v>
      </c>
      <c r="C318" s="8" t="s">
        <v>1263</v>
      </c>
      <c r="D318" s="8" t="s">
        <v>49</v>
      </c>
      <c r="E318" s="8" t="s">
        <v>313</v>
      </c>
      <c r="F318" s="8" t="s">
        <v>314</v>
      </c>
      <c r="G318" s="8" t="s">
        <v>1181</v>
      </c>
      <c r="H318" s="8" t="s">
        <v>1139</v>
      </c>
      <c r="I318" s="8" t="s">
        <v>1182</v>
      </c>
      <c r="J318" s="13" t="s">
        <v>1264</v>
      </c>
      <c r="K318" s="8" t="s">
        <v>1129</v>
      </c>
      <c r="L318" s="109" t="s">
        <v>1222</v>
      </c>
      <c r="M318" s="8" t="s">
        <v>1028</v>
      </c>
      <c r="N318" s="8" t="s">
        <v>1142</v>
      </c>
      <c r="O318" s="106">
        <v>2</v>
      </c>
      <c r="P318" s="8" t="str">
        <f>VLOOKUP(O318,' (참고) 예산별 범례'!$I$68:$J$76,2,0)</f>
        <v>안전사업비 및 안전관리비</v>
      </c>
      <c r="Q318" s="9"/>
      <c r="R318" s="8" t="s">
        <v>1143</v>
      </c>
      <c r="S318" s="9"/>
      <c r="T318" s="8" t="s">
        <v>1146</v>
      </c>
      <c r="U318" s="6">
        <v>300000</v>
      </c>
      <c r="V318" s="6"/>
      <c r="W318" s="6">
        <v>300000</v>
      </c>
      <c r="X318" s="37">
        <v>127270</v>
      </c>
      <c r="Y318" s="100">
        <v>0.42423333333333335</v>
      </c>
      <c r="Z318" s="1"/>
    </row>
    <row r="319" spans="2:27" ht="99.95" customHeight="1">
      <c r="B319" s="8">
        <v>-5</v>
      </c>
      <c r="C319" s="8" t="s">
        <v>1263</v>
      </c>
      <c r="D319" s="8" t="s">
        <v>49</v>
      </c>
      <c r="E319" s="8" t="s">
        <v>313</v>
      </c>
      <c r="F319" s="8" t="s">
        <v>314</v>
      </c>
      <c r="G319" s="8" t="s">
        <v>1181</v>
      </c>
      <c r="H319" s="8" t="s">
        <v>1139</v>
      </c>
      <c r="I319" s="8" t="s">
        <v>1182</v>
      </c>
      <c r="J319" s="13" t="s">
        <v>317</v>
      </c>
      <c r="K319" s="8" t="s">
        <v>1129</v>
      </c>
      <c r="L319" s="109" t="s">
        <v>1218</v>
      </c>
      <c r="M319" s="8" t="s">
        <v>1029</v>
      </c>
      <c r="N319" s="8" t="s">
        <v>1142</v>
      </c>
      <c r="O319" s="106">
        <v>2</v>
      </c>
      <c r="P319" s="8" t="str">
        <f>VLOOKUP(O319,' (참고) 예산별 범례'!$I$68:$J$76,2,0)</f>
        <v>안전사업비 및 안전관리비</v>
      </c>
      <c r="Q319" s="9"/>
      <c r="R319" s="8" t="s">
        <v>1143</v>
      </c>
      <c r="S319" s="9"/>
      <c r="T319" s="8" t="s">
        <v>1146</v>
      </c>
      <c r="U319" s="6">
        <v>1560000</v>
      </c>
      <c r="V319" s="6"/>
      <c r="W319" s="6">
        <v>1560000</v>
      </c>
      <c r="X319" s="37">
        <v>950000</v>
      </c>
      <c r="Y319" s="100">
        <v>0.60897435897435892</v>
      </c>
      <c r="Z319" s="1"/>
    </row>
    <row r="320" spans="2:27" ht="99.95" customHeight="1">
      <c r="B320" s="8">
        <v>-4</v>
      </c>
      <c r="C320" s="8" t="s">
        <v>1263</v>
      </c>
      <c r="D320" s="8" t="s">
        <v>49</v>
      </c>
      <c r="E320" s="8" t="s">
        <v>313</v>
      </c>
      <c r="F320" s="8" t="s">
        <v>314</v>
      </c>
      <c r="G320" s="8" t="s">
        <v>1181</v>
      </c>
      <c r="H320" s="8" t="s">
        <v>1139</v>
      </c>
      <c r="I320" s="8" t="s">
        <v>1182</v>
      </c>
      <c r="J320" s="13" t="s">
        <v>318</v>
      </c>
      <c r="K320" s="8" t="s">
        <v>1129</v>
      </c>
      <c r="L320" s="109" t="s">
        <v>1222</v>
      </c>
      <c r="M320" s="8" t="s">
        <v>1028</v>
      </c>
      <c r="N320" s="8" t="s">
        <v>1142</v>
      </c>
      <c r="O320" s="106">
        <v>1</v>
      </c>
      <c r="P320" s="8" t="str">
        <f>VLOOKUP(O320,' (참고) 예산별 범례'!$I$68:$J$76,2,0)</f>
        <v>위험설비 정비 및 개보수</v>
      </c>
      <c r="Q320" s="9"/>
      <c r="R320" s="8" t="s">
        <v>1143</v>
      </c>
      <c r="S320" s="9"/>
      <c r="T320" s="8" t="s">
        <v>1146</v>
      </c>
      <c r="U320" s="6">
        <v>1980000</v>
      </c>
      <c r="V320" s="6"/>
      <c r="W320" s="6">
        <v>1980000</v>
      </c>
      <c r="X320" s="37">
        <v>1453500</v>
      </c>
      <c r="Y320" s="100">
        <v>0.73409090909090913</v>
      </c>
      <c r="Z320" s="1"/>
    </row>
    <row r="321" spans="2:27" ht="99.95" customHeight="1">
      <c r="B321" s="8">
        <v>-3</v>
      </c>
      <c r="C321" s="8" t="s">
        <v>1263</v>
      </c>
      <c r="D321" s="8" t="s">
        <v>49</v>
      </c>
      <c r="E321" s="8" t="s">
        <v>313</v>
      </c>
      <c r="F321" s="8" t="s">
        <v>314</v>
      </c>
      <c r="G321" s="8" t="s">
        <v>1181</v>
      </c>
      <c r="H321" s="8" t="s">
        <v>1139</v>
      </c>
      <c r="I321" s="8" t="s">
        <v>1182</v>
      </c>
      <c r="J321" s="13" t="s">
        <v>319</v>
      </c>
      <c r="K321" s="8" t="s">
        <v>1129</v>
      </c>
      <c r="L321" s="109" t="s">
        <v>1221</v>
      </c>
      <c r="M321" s="8" t="s">
        <v>1014</v>
      </c>
      <c r="N321" s="8" t="s">
        <v>1142</v>
      </c>
      <c r="O321" s="106">
        <v>2</v>
      </c>
      <c r="P321" s="8" t="str">
        <f>VLOOKUP(O321,' (참고) 예산별 범례'!$I$68:$J$76,2,0)</f>
        <v>안전사업비 및 안전관리비</v>
      </c>
      <c r="Q321" s="9"/>
      <c r="R321" s="8" t="s">
        <v>1143</v>
      </c>
      <c r="S321" s="9"/>
      <c r="T321" s="8" t="s">
        <v>1146</v>
      </c>
      <c r="U321" s="6">
        <v>2040000</v>
      </c>
      <c r="V321" s="6"/>
      <c r="W321" s="6">
        <v>2040000</v>
      </c>
      <c r="X321" s="37">
        <v>1471000</v>
      </c>
      <c r="Y321" s="100">
        <v>0.72107843137254901</v>
      </c>
      <c r="Z321" s="1"/>
    </row>
    <row r="322" spans="2:27" ht="99.95" customHeight="1">
      <c r="B322" s="8">
        <v>-2</v>
      </c>
      <c r="C322" s="8" t="s">
        <v>1263</v>
      </c>
      <c r="D322" s="8" t="s">
        <v>49</v>
      </c>
      <c r="E322" s="8" t="s">
        <v>313</v>
      </c>
      <c r="F322" s="8" t="s">
        <v>314</v>
      </c>
      <c r="G322" s="8" t="s">
        <v>1181</v>
      </c>
      <c r="H322" s="8" t="s">
        <v>1139</v>
      </c>
      <c r="I322" s="8" t="s">
        <v>1182</v>
      </c>
      <c r="J322" s="13" t="s">
        <v>320</v>
      </c>
      <c r="K322" s="8" t="s">
        <v>1129</v>
      </c>
      <c r="L322" s="109" t="s">
        <v>1221</v>
      </c>
      <c r="M322" s="8" t="s">
        <v>1014</v>
      </c>
      <c r="N322" s="8" t="s">
        <v>1142</v>
      </c>
      <c r="O322" s="106">
        <v>2</v>
      </c>
      <c r="P322" s="8" t="str">
        <f>VLOOKUP(O322,' (참고) 예산별 범례'!$I$68:$J$76,2,0)</f>
        <v>안전사업비 및 안전관리비</v>
      </c>
      <c r="Q322" s="9"/>
      <c r="R322" s="8" t="s">
        <v>1143</v>
      </c>
      <c r="S322" s="9"/>
      <c r="T322" s="8" t="s">
        <v>1146</v>
      </c>
      <c r="U322" s="6">
        <v>1860000</v>
      </c>
      <c r="V322" s="6"/>
      <c r="W322" s="6">
        <v>1860000</v>
      </c>
      <c r="X322" s="37">
        <v>1336500</v>
      </c>
      <c r="Y322" s="100">
        <v>0.71854838709677415</v>
      </c>
      <c r="Z322" s="1"/>
    </row>
    <row r="323" spans="2:27" ht="99.95" customHeight="1">
      <c r="B323" s="8">
        <v>-1</v>
      </c>
      <c r="C323" s="8" t="s">
        <v>1263</v>
      </c>
      <c r="D323" s="8" t="s">
        <v>49</v>
      </c>
      <c r="E323" s="8" t="s">
        <v>313</v>
      </c>
      <c r="F323" s="8" t="s">
        <v>314</v>
      </c>
      <c r="G323" s="8" t="s">
        <v>1181</v>
      </c>
      <c r="H323" s="8" t="s">
        <v>1139</v>
      </c>
      <c r="I323" s="8" t="s">
        <v>1182</v>
      </c>
      <c r="J323" s="13" t="s">
        <v>321</v>
      </c>
      <c r="K323" s="8" t="s">
        <v>1129</v>
      </c>
      <c r="L323" s="109" t="s">
        <v>1221</v>
      </c>
      <c r="M323" s="8" t="s">
        <v>1014</v>
      </c>
      <c r="N323" s="8" t="s">
        <v>1142</v>
      </c>
      <c r="O323" s="106">
        <v>2</v>
      </c>
      <c r="P323" s="8" t="str">
        <f>VLOOKUP(O323,' (참고) 예산별 범례'!$I$68:$J$76,2,0)</f>
        <v>안전사업비 및 안전관리비</v>
      </c>
      <c r="Q323" s="9"/>
      <c r="R323" s="8" t="s">
        <v>1143</v>
      </c>
      <c r="S323" s="9"/>
      <c r="T323" s="8" t="s">
        <v>1146</v>
      </c>
      <c r="U323" s="6">
        <v>6240000</v>
      </c>
      <c r="V323" s="6"/>
      <c r="W323" s="6">
        <v>6240000</v>
      </c>
      <c r="X323" s="37">
        <v>4501800</v>
      </c>
      <c r="Y323" s="100">
        <v>0.72144230769230766</v>
      </c>
      <c r="Z323" s="1"/>
    </row>
    <row r="324" spans="2:27" ht="99.95" customHeight="1">
      <c r="B324" s="8">
        <v>0</v>
      </c>
      <c r="C324" s="8" t="s">
        <v>1263</v>
      </c>
      <c r="D324" s="8" t="s">
        <v>49</v>
      </c>
      <c r="E324" s="8" t="s">
        <v>313</v>
      </c>
      <c r="F324" s="8" t="s">
        <v>314</v>
      </c>
      <c r="G324" s="8" t="s">
        <v>1181</v>
      </c>
      <c r="H324" s="8" t="s">
        <v>1139</v>
      </c>
      <c r="I324" s="8" t="s">
        <v>1182</v>
      </c>
      <c r="J324" s="13" t="s">
        <v>322</v>
      </c>
      <c r="K324" s="8" t="s">
        <v>1129</v>
      </c>
      <c r="L324" s="109" t="s">
        <v>1221</v>
      </c>
      <c r="M324" s="8" t="s">
        <v>1014</v>
      </c>
      <c r="N324" s="8" t="s">
        <v>1142</v>
      </c>
      <c r="O324" s="106">
        <v>2</v>
      </c>
      <c r="P324" s="8" t="str">
        <f>VLOOKUP(O324,' (참고) 예산별 범례'!$I$68:$J$76,2,0)</f>
        <v>안전사업비 및 안전관리비</v>
      </c>
      <c r="Q324" s="9"/>
      <c r="R324" s="8" t="s">
        <v>1143</v>
      </c>
      <c r="S324" s="9"/>
      <c r="T324" s="8" t="s">
        <v>1146</v>
      </c>
      <c r="U324" s="6">
        <v>1380000</v>
      </c>
      <c r="V324" s="6"/>
      <c r="W324" s="6">
        <v>1380000</v>
      </c>
      <c r="X324" s="37">
        <v>1004000</v>
      </c>
      <c r="Y324" s="100">
        <v>0.72753623188405792</v>
      </c>
      <c r="Z324" s="1"/>
    </row>
    <row r="325" spans="2:27" ht="99.95" customHeight="1">
      <c r="B325" s="8">
        <v>1</v>
      </c>
      <c r="C325" s="8" t="s">
        <v>1263</v>
      </c>
      <c r="D325" s="8" t="s">
        <v>49</v>
      </c>
      <c r="E325" s="8" t="s">
        <v>313</v>
      </c>
      <c r="F325" s="8" t="s">
        <v>314</v>
      </c>
      <c r="G325" s="8" t="s">
        <v>1181</v>
      </c>
      <c r="H325" s="8" t="s">
        <v>1139</v>
      </c>
      <c r="I325" s="8" t="s">
        <v>1182</v>
      </c>
      <c r="J325" s="13" t="s">
        <v>323</v>
      </c>
      <c r="K325" s="8" t="s">
        <v>1129</v>
      </c>
      <c r="L325" s="109" t="s">
        <v>1214</v>
      </c>
      <c r="M325" s="8" t="s">
        <v>1016</v>
      </c>
      <c r="N325" s="8" t="s">
        <v>1142</v>
      </c>
      <c r="O325" s="106">
        <v>1</v>
      </c>
      <c r="P325" s="8" t="str">
        <f>VLOOKUP(O325,' (참고) 예산별 범례'!$I$68:$J$76,2,0)</f>
        <v>위험설비 정비 및 개보수</v>
      </c>
      <c r="Q325" s="9"/>
      <c r="R325" s="9"/>
      <c r="S325" s="8" t="s">
        <v>1143</v>
      </c>
      <c r="T325" s="8" t="s">
        <v>1163</v>
      </c>
      <c r="U325" s="6">
        <v>10320000</v>
      </c>
      <c r="V325" s="6"/>
      <c r="W325" s="6">
        <v>10320000</v>
      </c>
      <c r="X325" s="37">
        <v>6966000</v>
      </c>
      <c r="Y325" s="100">
        <v>0.67500000000000004</v>
      </c>
      <c r="Z325" s="1"/>
    </row>
    <row r="326" spans="2:27" ht="99.95" customHeight="1">
      <c r="B326" s="8">
        <v>2</v>
      </c>
      <c r="C326" s="8" t="s">
        <v>1263</v>
      </c>
      <c r="D326" s="8" t="s">
        <v>49</v>
      </c>
      <c r="E326" s="8" t="s">
        <v>313</v>
      </c>
      <c r="F326" s="8" t="s">
        <v>314</v>
      </c>
      <c r="G326" s="8" t="s">
        <v>1151</v>
      </c>
      <c r="H326" s="8" t="s">
        <v>1139</v>
      </c>
      <c r="I326" s="8" t="s">
        <v>1152</v>
      </c>
      <c r="J326" s="13" t="s">
        <v>324</v>
      </c>
      <c r="K326" s="8" t="s">
        <v>1127</v>
      </c>
      <c r="L326" s="108">
        <v>36</v>
      </c>
      <c r="M326" s="8" t="s">
        <v>1040</v>
      </c>
      <c r="N326" s="8" t="s">
        <v>1142</v>
      </c>
      <c r="O326" s="148">
        <v>5</v>
      </c>
      <c r="P326" s="8" t="str">
        <f>VLOOKUP(O326,' (참고) 예산별 범례'!$I$68:$J$76,2,0)</f>
        <v>안전관련 교육훈련홍보</v>
      </c>
      <c r="Q326" s="8"/>
      <c r="R326" s="8" t="s">
        <v>1143</v>
      </c>
      <c r="S326" s="9"/>
      <c r="T326" s="46" t="s">
        <v>1146</v>
      </c>
      <c r="U326" s="6">
        <v>1000000</v>
      </c>
      <c r="V326" s="6"/>
      <c r="W326" s="6">
        <v>1000000</v>
      </c>
      <c r="X326" s="37">
        <v>992000</v>
      </c>
      <c r="Y326" s="100">
        <v>0.99199999999999999</v>
      </c>
      <c r="Z326" s="2"/>
    </row>
    <row r="327" spans="2:27" ht="99.95" customHeight="1">
      <c r="B327" s="8">
        <v>3</v>
      </c>
      <c r="C327" s="8" t="s">
        <v>1263</v>
      </c>
      <c r="D327" s="8" t="s">
        <v>49</v>
      </c>
      <c r="E327" s="8" t="s">
        <v>313</v>
      </c>
      <c r="F327" s="8" t="s">
        <v>314</v>
      </c>
      <c r="G327" s="8" t="s">
        <v>1138</v>
      </c>
      <c r="H327" s="8" t="s">
        <v>1139</v>
      </c>
      <c r="I327" s="8" t="s">
        <v>1140</v>
      </c>
      <c r="J327" s="13" t="s">
        <v>325</v>
      </c>
      <c r="K327" s="8" t="s">
        <v>1129</v>
      </c>
      <c r="L327" s="108">
        <v>29</v>
      </c>
      <c r="M327" s="8" t="s">
        <v>1033</v>
      </c>
      <c r="N327" s="8" t="s">
        <v>1142</v>
      </c>
      <c r="O327" s="106">
        <v>4</v>
      </c>
      <c r="P327" s="8" t="str">
        <f>VLOOKUP(O327,' (참고) 예산별 범례'!$I$68:$J$76,2,0)</f>
        <v>안전관련 물품 및 장비 구입비등</v>
      </c>
      <c r="Q327" s="8" t="s">
        <v>1143</v>
      </c>
      <c r="R327" s="9"/>
      <c r="S327" s="9"/>
      <c r="T327" s="9" t="s">
        <v>1148</v>
      </c>
      <c r="U327" s="6">
        <v>24525000</v>
      </c>
      <c r="V327" s="6"/>
      <c r="W327" s="6">
        <v>24525000</v>
      </c>
      <c r="X327" s="37">
        <v>15911880</v>
      </c>
      <c r="Y327" s="100">
        <v>0.64880244648318042</v>
      </c>
      <c r="Z327" s="1"/>
      <c r="AA327" s="3"/>
    </row>
    <row r="328" spans="2:27" s="3" customFormat="1" ht="99.95" customHeight="1">
      <c r="B328" s="8">
        <v>4</v>
      </c>
      <c r="C328" s="8" t="s">
        <v>1263</v>
      </c>
      <c r="D328" s="8" t="s">
        <v>49</v>
      </c>
      <c r="E328" s="8" t="s">
        <v>313</v>
      </c>
      <c r="F328" s="8" t="s">
        <v>314</v>
      </c>
      <c r="G328" s="8" t="s">
        <v>1157</v>
      </c>
      <c r="H328" s="8" t="s">
        <v>1139</v>
      </c>
      <c r="I328" s="8" t="s">
        <v>1158</v>
      </c>
      <c r="J328" s="13" t="s">
        <v>40</v>
      </c>
      <c r="K328" s="90" t="s">
        <v>1127</v>
      </c>
      <c r="L328" s="109" t="s">
        <v>1193</v>
      </c>
      <c r="M328" s="8" t="s">
        <v>1047</v>
      </c>
      <c r="N328" s="8" t="s">
        <v>1142</v>
      </c>
      <c r="O328" s="148">
        <v>9</v>
      </c>
      <c r="P328" s="8" t="str">
        <f>VLOOKUP(O328,' (참고) 예산별 범례'!$I$68:$J$76,2,0)</f>
        <v>기타</v>
      </c>
      <c r="Q328" s="9"/>
      <c r="R328" s="9"/>
      <c r="S328" s="8" t="s">
        <v>1143</v>
      </c>
      <c r="T328" s="9" t="s">
        <v>1148</v>
      </c>
      <c r="U328" s="6">
        <v>280000</v>
      </c>
      <c r="V328" s="6"/>
      <c r="W328" s="6">
        <v>280000</v>
      </c>
      <c r="X328" s="37">
        <v>151230</v>
      </c>
      <c r="Y328" s="100">
        <v>0.5401071428571429</v>
      </c>
      <c r="Z328" s="1"/>
      <c r="AA328" s="4"/>
    </row>
    <row r="329" spans="2:27" ht="99.95" customHeight="1">
      <c r="B329" s="8">
        <v>5</v>
      </c>
      <c r="C329" s="8" t="s">
        <v>1263</v>
      </c>
      <c r="D329" s="8" t="s">
        <v>49</v>
      </c>
      <c r="E329" s="8" t="s">
        <v>313</v>
      </c>
      <c r="F329" s="8" t="s">
        <v>314</v>
      </c>
      <c r="G329" s="8" t="s">
        <v>1157</v>
      </c>
      <c r="H329" s="8" t="s">
        <v>1139</v>
      </c>
      <c r="I329" s="8" t="s">
        <v>1158</v>
      </c>
      <c r="J329" s="13" t="s">
        <v>39</v>
      </c>
      <c r="K329" s="8" t="s">
        <v>1127</v>
      </c>
      <c r="L329" s="108">
        <v>38</v>
      </c>
      <c r="M329" s="8" t="s">
        <v>1042</v>
      </c>
      <c r="N329" s="8" t="s">
        <v>1142</v>
      </c>
      <c r="O329" s="148">
        <v>9</v>
      </c>
      <c r="P329" s="8" t="str">
        <f>VLOOKUP(O329,' (참고) 예산별 범례'!$I$68:$J$76,2,0)</f>
        <v>기타</v>
      </c>
      <c r="Q329" s="9"/>
      <c r="R329" s="9"/>
      <c r="S329" s="8" t="s">
        <v>1143</v>
      </c>
      <c r="T329" s="9" t="s">
        <v>1144</v>
      </c>
      <c r="U329" s="6">
        <v>2300000</v>
      </c>
      <c r="V329" s="6"/>
      <c r="W329" s="6">
        <v>2300000</v>
      </c>
      <c r="X329" s="37">
        <v>1552430</v>
      </c>
      <c r="Y329" s="100">
        <v>0.67496956521739127</v>
      </c>
      <c r="Z329" s="1"/>
    </row>
    <row r="330" spans="2:27" ht="99.95" customHeight="1">
      <c r="B330" s="8">
        <v>6</v>
      </c>
      <c r="C330" s="8" t="s">
        <v>1263</v>
      </c>
      <c r="D330" s="8" t="s">
        <v>49</v>
      </c>
      <c r="E330" s="8" t="s">
        <v>313</v>
      </c>
      <c r="F330" s="8" t="s">
        <v>314</v>
      </c>
      <c r="G330" s="8" t="s">
        <v>1157</v>
      </c>
      <c r="H330" s="8" t="s">
        <v>1139</v>
      </c>
      <c r="I330" s="8" t="s">
        <v>1158</v>
      </c>
      <c r="J330" s="13" t="s">
        <v>326</v>
      </c>
      <c r="K330" s="8" t="s">
        <v>1127</v>
      </c>
      <c r="L330" s="108">
        <v>38</v>
      </c>
      <c r="M330" s="8" t="s">
        <v>1042</v>
      </c>
      <c r="N330" s="8" t="s">
        <v>1142</v>
      </c>
      <c r="O330" s="148">
        <v>9</v>
      </c>
      <c r="P330" s="8" t="str">
        <f>VLOOKUP(O330,' (참고) 예산별 범례'!$I$68:$J$76,2,0)</f>
        <v>기타</v>
      </c>
      <c r="Q330" s="8" t="s">
        <v>1143</v>
      </c>
      <c r="R330" s="9"/>
      <c r="S330" s="9"/>
      <c r="T330" s="9" t="s">
        <v>1144</v>
      </c>
      <c r="U330" s="6">
        <v>14800000</v>
      </c>
      <c r="V330" s="6"/>
      <c r="W330" s="6">
        <v>14800000</v>
      </c>
      <c r="X330" s="37">
        <v>12950600</v>
      </c>
      <c r="Y330" s="100">
        <v>0.87504054054054059</v>
      </c>
      <c r="Z330" s="1"/>
    </row>
    <row r="331" spans="2:27" ht="99.95" customHeight="1">
      <c r="B331" s="8">
        <v>7</v>
      </c>
      <c r="C331" s="8" t="s">
        <v>1263</v>
      </c>
      <c r="D331" s="8" t="s">
        <v>49</v>
      </c>
      <c r="E331" s="8" t="s">
        <v>313</v>
      </c>
      <c r="F331" s="8" t="s">
        <v>314</v>
      </c>
      <c r="G331" s="9" t="s">
        <v>1160</v>
      </c>
      <c r="H331" s="9" t="s">
        <v>1139</v>
      </c>
      <c r="I331" s="9" t="s">
        <v>1161</v>
      </c>
      <c r="J331" s="13" t="s">
        <v>327</v>
      </c>
      <c r="K331" s="8" t="s">
        <v>1129</v>
      </c>
      <c r="L331" s="108">
        <v>13</v>
      </c>
      <c r="M331" s="8" t="s">
        <v>1017</v>
      </c>
      <c r="N331" s="8" t="s">
        <v>1142</v>
      </c>
      <c r="O331" s="106">
        <v>1</v>
      </c>
      <c r="P331" s="8" t="str">
        <f>VLOOKUP(O331,' (참고) 예산별 범례'!$I$68:$J$76,2,0)</f>
        <v>위험설비 정비 및 개보수</v>
      </c>
      <c r="Q331" s="9"/>
      <c r="R331" s="9"/>
      <c r="S331" s="8" t="s">
        <v>1143</v>
      </c>
      <c r="T331" s="9" t="s">
        <v>1163</v>
      </c>
      <c r="U331" s="6">
        <v>5000000</v>
      </c>
      <c r="V331" s="6"/>
      <c r="W331" s="6">
        <v>5000000</v>
      </c>
      <c r="X331" s="37">
        <v>3561350</v>
      </c>
      <c r="Y331" s="100">
        <v>0.71226999999999996</v>
      </c>
      <c r="Z331" s="1"/>
    </row>
    <row r="332" spans="2:27" ht="99.95" customHeight="1">
      <c r="B332" s="8">
        <v>8</v>
      </c>
      <c r="C332" s="8" t="s">
        <v>1263</v>
      </c>
      <c r="D332" s="8" t="s">
        <v>49</v>
      </c>
      <c r="E332" s="8" t="s">
        <v>313</v>
      </c>
      <c r="F332" s="8" t="s">
        <v>314</v>
      </c>
      <c r="G332" s="8" t="s">
        <v>1160</v>
      </c>
      <c r="H332" s="8" t="s">
        <v>1139</v>
      </c>
      <c r="I332" s="8" t="s">
        <v>1161</v>
      </c>
      <c r="J332" s="13" t="s">
        <v>328</v>
      </c>
      <c r="K332" s="8" t="s">
        <v>1129</v>
      </c>
      <c r="L332" s="108">
        <v>13</v>
      </c>
      <c r="M332" s="8" t="s">
        <v>1017</v>
      </c>
      <c r="N332" s="8" t="s">
        <v>1142</v>
      </c>
      <c r="O332" s="106">
        <v>2</v>
      </c>
      <c r="P332" s="8" t="str">
        <f>VLOOKUP(O332,' (참고) 예산별 범례'!$I$68:$J$76,2,0)</f>
        <v>안전사업비 및 안전관리비</v>
      </c>
      <c r="Q332" s="9"/>
      <c r="R332" s="9"/>
      <c r="S332" s="8" t="s">
        <v>1143</v>
      </c>
      <c r="T332" s="8" t="s">
        <v>1146</v>
      </c>
      <c r="U332" s="6">
        <v>60000</v>
      </c>
      <c r="V332" s="6"/>
      <c r="W332" s="6">
        <v>60000</v>
      </c>
      <c r="X332" s="37">
        <v>54000</v>
      </c>
      <c r="Y332" s="100">
        <v>0.9</v>
      </c>
      <c r="Z332" s="1"/>
    </row>
    <row r="333" spans="2:27" ht="99.95" customHeight="1">
      <c r="B333" s="8">
        <v>9</v>
      </c>
      <c r="C333" s="8" t="s">
        <v>1263</v>
      </c>
      <c r="D333" s="8" t="s">
        <v>49</v>
      </c>
      <c r="E333" s="8" t="s">
        <v>313</v>
      </c>
      <c r="F333" s="8" t="s">
        <v>314</v>
      </c>
      <c r="G333" s="8" t="s">
        <v>1211</v>
      </c>
      <c r="H333" s="8" t="s">
        <v>1212</v>
      </c>
      <c r="I333" s="8" t="s">
        <v>1213</v>
      </c>
      <c r="J333" s="13" t="s">
        <v>329</v>
      </c>
      <c r="K333" s="8" t="s">
        <v>1129</v>
      </c>
      <c r="L333" s="109" t="s">
        <v>1214</v>
      </c>
      <c r="M333" s="8" t="s">
        <v>1017</v>
      </c>
      <c r="N333" s="8" t="s">
        <v>1142</v>
      </c>
      <c r="O333" s="106">
        <v>1</v>
      </c>
      <c r="P333" s="8" t="str">
        <f>VLOOKUP(O333,' (참고) 예산별 범례'!$I$68:$J$76,2,0)</f>
        <v>위험설비 정비 및 개보수</v>
      </c>
      <c r="Q333" s="9"/>
      <c r="R333" s="8" t="s">
        <v>1143</v>
      </c>
      <c r="S333" s="9"/>
      <c r="T333" s="9" t="s">
        <v>1163</v>
      </c>
      <c r="U333" s="6">
        <v>77200000</v>
      </c>
      <c r="V333" s="6"/>
      <c r="W333" s="6">
        <v>77200000</v>
      </c>
      <c r="X333" s="37">
        <v>71980650</v>
      </c>
      <c r="Y333" s="100">
        <v>0.93239183937823833</v>
      </c>
      <c r="Z333" s="1"/>
    </row>
    <row r="334" spans="2:27" ht="99.95" customHeight="1">
      <c r="B334" s="8">
        <v>10</v>
      </c>
      <c r="C334" s="8" t="s">
        <v>1263</v>
      </c>
      <c r="D334" s="8" t="s">
        <v>49</v>
      </c>
      <c r="E334" s="8" t="s">
        <v>313</v>
      </c>
      <c r="F334" s="8" t="s">
        <v>314</v>
      </c>
      <c r="G334" s="8" t="s">
        <v>1211</v>
      </c>
      <c r="H334" s="8" t="s">
        <v>1212</v>
      </c>
      <c r="I334" s="8" t="s">
        <v>1213</v>
      </c>
      <c r="J334" s="13" t="s">
        <v>330</v>
      </c>
      <c r="K334" s="8" t="s">
        <v>1129</v>
      </c>
      <c r="L334" s="109" t="s">
        <v>1214</v>
      </c>
      <c r="M334" s="8" t="s">
        <v>1016</v>
      </c>
      <c r="N334" s="8" t="s">
        <v>1142</v>
      </c>
      <c r="O334" s="106">
        <v>1</v>
      </c>
      <c r="P334" s="8" t="str">
        <f>VLOOKUP(O334,' (참고) 예산별 범례'!$I$68:$J$76,2,0)</f>
        <v>위험설비 정비 및 개보수</v>
      </c>
      <c r="Q334" s="9"/>
      <c r="R334" s="8" t="s">
        <v>1143</v>
      </c>
      <c r="S334" s="9"/>
      <c r="T334" s="9" t="s">
        <v>1163</v>
      </c>
      <c r="U334" s="6">
        <v>30000000</v>
      </c>
      <c r="V334" s="6"/>
      <c r="W334" s="6">
        <v>30000000</v>
      </c>
      <c r="X334" s="37">
        <v>19280000</v>
      </c>
      <c r="Y334" s="100">
        <v>0.64266666666666672</v>
      </c>
      <c r="Z334" s="1"/>
    </row>
    <row r="335" spans="2:27" ht="99.95" customHeight="1">
      <c r="B335" s="8">
        <v>11</v>
      </c>
      <c r="C335" s="8" t="s">
        <v>1263</v>
      </c>
      <c r="D335" s="8" t="s">
        <v>49</v>
      </c>
      <c r="E335" s="8" t="s">
        <v>313</v>
      </c>
      <c r="F335" s="8" t="s">
        <v>314</v>
      </c>
      <c r="G335" s="8" t="s">
        <v>1227</v>
      </c>
      <c r="H335" s="8" t="s">
        <v>1228</v>
      </c>
      <c r="I335" s="8" t="s">
        <v>1228</v>
      </c>
      <c r="J335" s="13" t="s">
        <v>1265</v>
      </c>
      <c r="K335" s="8" t="s">
        <v>1127</v>
      </c>
      <c r="L335" s="108">
        <v>38</v>
      </c>
      <c r="M335" s="8" t="s">
        <v>1042</v>
      </c>
      <c r="N335" s="8" t="s">
        <v>1142</v>
      </c>
      <c r="O335" s="148">
        <v>9</v>
      </c>
      <c r="P335" s="8" t="str">
        <f>VLOOKUP(O335,' (참고) 예산별 범례'!$I$68:$J$76,2,0)</f>
        <v>기타</v>
      </c>
      <c r="Q335" s="9"/>
      <c r="R335" s="8" t="s">
        <v>1143</v>
      </c>
      <c r="S335" s="9"/>
      <c r="T335" s="8" t="s">
        <v>1163</v>
      </c>
      <c r="U335" s="6">
        <v>225000</v>
      </c>
      <c r="V335" s="6"/>
      <c r="W335" s="6">
        <v>225000</v>
      </c>
      <c r="X335" s="37">
        <v>0</v>
      </c>
      <c r="Y335" s="100">
        <v>0</v>
      </c>
      <c r="Z335" s="1"/>
    </row>
    <row r="336" spans="2:27" ht="99.95" customHeight="1">
      <c r="B336" s="8">
        <v>12</v>
      </c>
      <c r="C336" s="8" t="s">
        <v>1263</v>
      </c>
      <c r="D336" s="8" t="s">
        <v>49</v>
      </c>
      <c r="E336" s="8" t="s">
        <v>313</v>
      </c>
      <c r="F336" s="8" t="s">
        <v>314</v>
      </c>
      <c r="G336" s="8" t="s">
        <v>1215</v>
      </c>
      <c r="H336" s="8" t="s">
        <v>1216</v>
      </c>
      <c r="I336" s="8" t="s">
        <v>1216</v>
      </c>
      <c r="J336" s="13" t="s">
        <v>331</v>
      </c>
      <c r="K336" s="8" t="s">
        <v>1127</v>
      </c>
      <c r="L336" s="108">
        <v>38</v>
      </c>
      <c r="M336" s="8" t="s">
        <v>1042</v>
      </c>
      <c r="N336" s="8" t="s">
        <v>1142</v>
      </c>
      <c r="O336" s="148">
        <v>9</v>
      </c>
      <c r="P336" s="8" t="str">
        <f>VLOOKUP(O336,' (참고) 예산별 범례'!$I$68:$J$76,2,0)</f>
        <v>기타</v>
      </c>
      <c r="Q336" s="8" t="s">
        <v>1143</v>
      </c>
      <c r="R336" s="9"/>
      <c r="S336" s="9"/>
      <c r="T336" s="9" t="s">
        <v>1144</v>
      </c>
      <c r="U336" s="6">
        <v>1000000</v>
      </c>
      <c r="V336" s="6"/>
      <c r="W336" s="6">
        <v>1000000</v>
      </c>
      <c r="X336" s="37">
        <v>300000</v>
      </c>
      <c r="Y336" s="100">
        <v>0.3</v>
      </c>
      <c r="Z336" s="1"/>
    </row>
    <row r="337" spans="2:26" ht="99.95" customHeight="1">
      <c r="B337" s="8">
        <v>13</v>
      </c>
      <c r="C337" s="8" t="s">
        <v>1263</v>
      </c>
      <c r="D337" s="9" t="s">
        <v>8</v>
      </c>
      <c r="E337" s="9" t="s">
        <v>33</v>
      </c>
      <c r="F337" s="9" t="s">
        <v>34</v>
      </c>
      <c r="G337" s="9" t="s">
        <v>1138</v>
      </c>
      <c r="H337" s="9" t="s">
        <v>1139</v>
      </c>
      <c r="I337" s="8" t="s">
        <v>1140</v>
      </c>
      <c r="J337" s="13" t="s">
        <v>1141</v>
      </c>
      <c r="K337" s="8" t="s">
        <v>1127</v>
      </c>
      <c r="L337" s="108">
        <v>38</v>
      </c>
      <c r="M337" s="8" t="s">
        <v>1042</v>
      </c>
      <c r="N337" s="8" t="s">
        <v>1142</v>
      </c>
      <c r="O337" s="148">
        <v>9</v>
      </c>
      <c r="P337" s="8" t="str">
        <f>VLOOKUP(O337,' (참고) 예산별 범례'!$I$68:$J$76,2,0)</f>
        <v>기타</v>
      </c>
      <c r="Q337" s="8" t="s">
        <v>1143</v>
      </c>
      <c r="R337" s="9"/>
      <c r="S337" s="9"/>
      <c r="T337" s="8" t="s">
        <v>1144</v>
      </c>
      <c r="U337" s="6">
        <v>32000000</v>
      </c>
      <c r="V337" s="6"/>
      <c r="W337" s="6">
        <v>32000000</v>
      </c>
      <c r="X337" s="37">
        <v>31808600</v>
      </c>
      <c r="Y337" s="100">
        <v>0.99401874999999995</v>
      </c>
      <c r="Z337" s="1"/>
    </row>
    <row r="338" spans="2:26" ht="99.95" customHeight="1">
      <c r="B338" s="8">
        <v>14</v>
      </c>
      <c r="C338" s="8" t="s">
        <v>1263</v>
      </c>
      <c r="D338" s="9" t="s">
        <v>141</v>
      </c>
      <c r="E338" s="9" t="s">
        <v>332</v>
      </c>
      <c r="F338" s="9" t="s">
        <v>333</v>
      </c>
      <c r="G338" s="9" t="s">
        <v>1095</v>
      </c>
      <c r="H338" s="9" t="s">
        <v>1098</v>
      </c>
      <c r="I338" s="8" t="s">
        <v>1099</v>
      </c>
      <c r="J338" s="13" t="s">
        <v>334</v>
      </c>
      <c r="K338" s="91" t="s">
        <v>1131</v>
      </c>
      <c r="L338" s="109" t="s">
        <v>1183</v>
      </c>
      <c r="M338" s="8" t="s">
        <v>893</v>
      </c>
      <c r="N338" s="8" t="s">
        <v>1143</v>
      </c>
      <c r="O338" s="153">
        <v>7</v>
      </c>
      <c r="P338" s="8" t="str">
        <f>VLOOKUP(O338,' (참고) 예산별 범례'!$I$68:$J$76,2,0)</f>
        <v>재해재난예방을 위한 SOC 구축 및 관리</v>
      </c>
      <c r="Q338" s="9"/>
      <c r="R338" s="8" t="s">
        <v>1143</v>
      </c>
      <c r="S338" s="9"/>
      <c r="T338" s="8" t="s">
        <v>1148</v>
      </c>
      <c r="U338" s="6">
        <v>72000000</v>
      </c>
      <c r="V338" s="6"/>
      <c r="W338" s="6">
        <v>72000000</v>
      </c>
      <c r="X338" s="37">
        <v>7830000</v>
      </c>
      <c r="Y338" s="100">
        <v>0.10875</v>
      </c>
      <c r="Z338" s="1" t="s">
        <v>1266</v>
      </c>
    </row>
    <row r="339" spans="2:26" ht="99.95" customHeight="1">
      <c r="B339" s="8">
        <v>-9</v>
      </c>
      <c r="C339" s="8" t="s">
        <v>1267</v>
      </c>
      <c r="D339" s="9" t="s">
        <v>49</v>
      </c>
      <c r="E339" s="9" t="s">
        <v>335</v>
      </c>
      <c r="F339" s="9" t="s">
        <v>336</v>
      </c>
      <c r="G339" s="9" t="s">
        <v>1138</v>
      </c>
      <c r="H339" s="9" t="s">
        <v>1139</v>
      </c>
      <c r="I339" s="8" t="s">
        <v>1140</v>
      </c>
      <c r="J339" s="13" t="s">
        <v>337</v>
      </c>
      <c r="K339" s="90" t="s">
        <v>1129</v>
      </c>
      <c r="L339" s="109" t="s">
        <v>1233</v>
      </c>
      <c r="M339" s="8" t="s">
        <v>1033</v>
      </c>
      <c r="N339" s="8" t="s">
        <v>1142</v>
      </c>
      <c r="O339" s="106">
        <v>4</v>
      </c>
      <c r="P339" s="8" t="str">
        <f>VLOOKUP(O339,' (참고) 예산별 범례'!$I$68:$J$76,2,0)</f>
        <v>안전관련 물품 및 장비 구입비등</v>
      </c>
      <c r="Q339" s="8" t="s">
        <v>1143</v>
      </c>
      <c r="R339" s="9"/>
      <c r="S339" s="9"/>
      <c r="T339" s="8" t="s">
        <v>1148</v>
      </c>
      <c r="U339" s="6">
        <v>9100000</v>
      </c>
      <c r="V339" s="6"/>
      <c r="W339" s="6">
        <v>9100000</v>
      </c>
      <c r="X339" s="37">
        <v>4412500</v>
      </c>
      <c r="Y339" s="100">
        <v>0.48489010989010989</v>
      </c>
      <c r="Z339" s="1"/>
    </row>
    <row r="340" spans="2:26" ht="99.95" customHeight="1">
      <c r="B340" s="8">
        <v>-8</v>
      </c>
      <c r="C340" s="8" t="s">
        <v>1267</v>
      </c>
      <c r="D340" s="9" t="s">
        <v>49</v>
      </c>
      <c r="E340" s="9" t="s">
        <v>335</v>
      </c>
      <c r="F340" s="9" t="s">
        <v>336</v>
      </c>
      <c r="G340" s="9" t="s">
        <v>1157</v>
      </c>
      <c r="H340" s="9" t="s">
        <v>1139</v>
      </c>
      <c r="I340" s="8" t="s">
        <v>1158</v>
      </c>
      <c r="J340" s="13" t="s">
        <v>338</v>
      </c>
      <c r="K340" s="8" t="s">
        <v>1127</v>
      </c>
      <c r="L340" s="108">
        <v>38</v>
      </c>
      <c r="M340" s="8" t="s">
        <v>1042</v>
      </c>
      <c r="N340" s="8" t="s">
        <v>1142</v>
      </c>
      <c r="O340" s="148">
        <v>9</v>
      </c>
      <c r="P340" s="8" t="str">
        <f>VLOOKUP(O340,' (참고) 예산별 범례'!$I$68:$J$76,2,0)</f>
        <v>기타</v>
      </c>
      <c r="Q340" s="9"/>
      <c r="R340" s="9"/>
      <c r="S340" s="8" t="s">
        <v>1143</v>
      </c>
      <c r="T340" s="8" t="s">
        <v>1144</v>
      </c>
      <c r="U340" s="6">
        <v>14000000</v>
      </c>
      <c r="V340" s="6"/>
      <c r="W340" s="6">
        <v>14000000</v>
      </c>
      <c r="X340" s="37">
        <v>12085650</v>
      </c>
      <c r="Y340" s="100">
        <v>0.86326071428571427</v>
      </c>
      <c r="Z340" s="1"/>
    </row>
    <row r="341" spans="2:26" ht="99.95" customHeight="1">
      <c r="B341" s="8">
        <v>-7</v>
      </c>
      <c r="C341" s="8" t="s">
        <v>1267</v>
      </c>
      <c r="D341" s="8" t="s">
        <v>49</v>
      </c>
      <c r="E341" s="8" t="s">
        <v>335</v>
      </c>
      <c r="F341" s="8" t="s">
        <v>336</v>
      </c>
      <c r="G341" s="8" t="s">
        <v>1157</v>
      </c>
      <c r="H341" s="8" t="s">
        <v>1139</v>
      </c>
      <c r="I341" s="8" t="s">
        <v>1158</v>
      </c>
      <c r="J341" s="13" t="s">
        <v>339</v>
      </c>
      <c r="K341" s="90" t="s">
        <v>1127</v>
      </c>
      <c r="L341" s="109" t="s">
        <v>1193</v>
      </c>
      <c r="M341" s="8" t="s">
        <v>1047</v>
      </c>
      <c r="N341" s="8" t="s">
        <v>1142</v>
      </c>
      <c r="O341" s="148">
        <v>9</v>
      </c>
      <c r="P341" s="8" t="str">
        <f>VLOOKUP(O341,' (참고) 예산별 범례'!$I$68:$J$76,2,0)</f>
        <v>기타</v>
      </c>
      <c r="Q341" s="9"/>
      <c r="R341" s="9"/>
      <c r="S341" s="8" t="s">
        <v>1143</v>
      </c>
      <c r="T341" s="9" t="s">
        <v>1148</v>
      </c>
      <c r="U341" s="6">
        <v>1240000</v>
      </c>
      <c r="V341" s="6"/>
      <c r="W341" s="6">
        <v>1240000</v>
      </c>
      <c r="X341" s="37">
        <v>1037930</v>
      </c>
      <c r="Y341" s="100">
        <v>0.8370403225806452</v>
      </c>
      <c r="Z341" s="2"/>
    </row>
    <row r="342" spans="2:26" ht="99.95" customHeight="1">
      <c r="B342" s="8">
        <v>-6</v>
      </c>
      <c r="C342" s="8" t="s">
        <v>1267</v>
      </c>
      <c r="D342" s="8" t="s">
        <v>49</v>
      </c>
      <c r="E342" s="8" t="s">
        <v>335</v>
      </c>
      <c r="F342" s="8" t="s">
        <v>336</v>
      </c>
      <c r="G342" s="8" t="s">
        <v>1160</v>
      </c>
      <c r="H342" s="8" t="s">
        <v>1139</v>
      </c>
      <c r="I342" s="8" t="s">
        <v>1161</v>
      </c>
      <c r="J342" s="13" t="s">
        <v>41</v>
      </c>
      <c r="K342" s="8" t="s">
        <v>1129</v>
      </c>
      <c r="L342" s="105">
        <v>13</v>
      </c>
      <c r="M342" s="8" t="s">
        <v>1017</v>
      </c>
      <c r="N342" s="8" t="s">
        <v>1142</v>
      </c>
      <c r="O342" s="106">
        <v>1</v>
      </c>
      <c r="P342" s="8" t="str">
        <f>VLOOKUP(O342,' (참고) 예산별 범례'!$I$68:$J$76,2,0)</f>
        <v>위험설비 정비 및 개보수</v>
      </c>
      <c r="Q342" s="9"/>
      <c r="R342" s="9"/>
      <c r="S342" s="8" t="s">
        <v>1143</v>
      </c>
      <c r="T342" s="9" t="s">
        <v>1163</v>
      </c>
      <c r="U342" s="6">
        <v>84420000</v>
      </c>
      <c r="V342" s="6"/>
      <c r="W342" s="6">
        <v>84420000</v>
      </c>
      <c r="X342" s="37">
        <v>55906860</v>
      </c>
      <c r="Y342" s="100">
        <v>0.66224662402274348</v>
      </c>
      <c r="Z342" s="1"/>
    </row>
    <row r="343" spans="2:26" ht="99.95" customHeight="1">
      <c r="B343" s="8">
        <v>-5</v>
      </c>
      <c r="C343" s="8" t="s">
        <v>1267</v>
      </c>
      <c r="D343" s="8" t="s">
        <v>49</v>
      </c>
      <c r="E343" s="8" t="s">
        <v>335</v>
      </c>
      <c r="F343" s="8" t="s">
        <v>336</v>
      </c>
      <c r="G343" s="8" t="s">
        <v>1160</v>
      </c>
      <c r="H343" s="8" t="s">
        <v>1139</v>
      </c>
      <c r="I343" s="8" t="s">
        <v>1161</v>
      </c>
      <c r="J343" s="13" t="s">
        <v>340</v>
      </c>
      <c r="K343" s="8" t="s">
        <v>1129</v>
      </c>
      <c r="L343" s="105">
        <v>13</v>
      </c>
      <c r="M343" s="8" t="s">
        <v>1017</v>
      </c>
      <c r="N343" s="8" t="s">
        <v>1142</v>
      </c>
      <c r="O343" s="106">
        <v>1</v>
      </c>
      <c r="P343" s="8" t="str">
        <f>VLOOKUP(O343,' (참고) 예산별 범례'!$I$68:$J$76,2,0)</f>
        <v>위험설비 정비 및 개보수</v>
      </c>
      <c r="Q343" s="9"/>
      <c r="R343" s="9"/>
      <c r="S343" s="8" t="s">
        <v>1143</v>
      </c>
      <c r="T343" s="8" t="s">
        <v>1148</v>
      </c>
      <c r="U343" s="6">
        <v>1800000</v>
      </c>
      <c r="V343" s="6"/>
      <c r="W343" s="6">
        <v>1800000</v>
      </c>
      <c r="X343" s="37">
        <v>902000</v>
      </c>
      <c r="Y343" s="100">
        <v>0.50111111111111106</v>
      </c>
      <c r="Z343" s="1"/>
    </row>
    <row r="344" spans="2:26" ht="99.95" customHeight="1">
      <c r="B344" s="8">
        <v>-4</v>
      </c>
      <c r="C344" s="8" t="s">
        <v>1267</v>
      </c>
      <c r="D344" s="8" t="s">
        <v>49</v>
      </c>
      <c r="E344" s="8" t="s">
        <v>335</v>
      </c>
      <c r="F344" s="8" t="s">
        <v>336</v>
      </c>
      <c r="G344" s="8" t="s">
        <v>1160</v>
      </c>
      <c r="H344" s="8" t="s">
        <v>1139</v>
      </c>
      <c r="I344" s="8" t="s">
        <v>1161</v>
      </c>
      <c r="J344" s="13" t="s">
        <v>341</v>
      </c>
      <c r="K344" s="8" t="s">
        <v>1129</v>
      </c>
      <c r="L344" s="105">
        <v>13</v>
      </c>
      <c r="M344" s="8" t="s">
        <v>1017</v>
      </c>
      <c r="N344" s="8" t="s">
        <v>1142</v>
      </c>
      <c r="O344" s="106">
        <v>2</v>
      </c>
      <c r="P344" s="8" t="str">
        <f>VLOOKUP(O344,' (참고) 예산별 범례'!$I$68:$J$76,2,0)</f>
        <v>안전사업비 및 안전관리비</v>
      </c>
      <c r="Q344" s="9"/>
      <c r="R344" s="9"/>
      <c r="S344" s="8" t="s">
        <v>1143</v>
      </c>
      <c r="T344" s="8" t="s">
        <v>1146</v>
      </c>
      <c r="U344" s="6">
        <v>392000</v>
      </c>
      <c r="V344" s="6"/>
      <c r="W344" s="6">
        <v>392000</v>
      </c>
      <c r="X344" s="37">
        <v>255000</v>
      </c>
      <c r="Y344" s="100">
        <v>0.65051020408163263</v>
      </c>
      <c r="Z344" s="1"/>
    </row>
    <row r="345" spans="2:26" ht="99.95" customHeight="1">
      <c r="B345" s="8">
        <v>-3</v>
      </c>
      <c r="C345" s="8" t="s">
        <v>1267</v>
      </c>
      <c r="D345" s="9" t="s">
        <v>8</v>
      </c>
      <c r="E345" s="9" t="s">
        <v>33</v>
      </c>
      <c r="F345" s="9" t="s">
        <v>34</v>
      </c>
      <c r="G345" s="9" t="s">
        <v>1138</v>
      </c>
      <c r="H345" s="9" t="s">
        <v>1139</v>
      </c>
      <c r="I345" s="8" t="s">
        <v>1140</v>
      </c>
      <c r="J345" s="13" t="s">
        <v>1141</v>
      </c>
      <c r="K345" s="8" t="s">
        <v>1127</v>
      </c>
      <c r="L345" s="105">
        <v>38</v>
      </c>
      <c r="M345" s="8" t="s">
        <v>1042</v>
      </c>
      <c r="N345" s="8" t="s">
        <v>1142</v>
      </c>
      <c r="O345" s="148">
        <v>9</v>
      </c>
      <c r="P345" s="8" t="str">
        <f>VLOOKUP(O345,' (참고) 예산별 범례'!$I$68:$J$76,2,0)</f>
        <v>기타</v>
      </c>
      <c r="Q345" s="8" t="s">
        <v>1143</v>
      </c>
      <c r="R345" s="9"/>
      <c r="S345" s="9"/>
      <c r="T345" s="9" t="s">
        <v>1144</v>
      </c>
      <c r="U345" s="6">
        <v>6800000</v>
      </c>
      <c r="V345" s="6"/>
      <c r="W345" s="6">
        <v>6800000</v>
      </c>
      <c r="X345" s="37">
        <v>6442250</v>
      </c>
      <c r="Y345" s="100">
        <v>0.94738970588235294</v>
      </c>
      <c r="Z345" s="1"/>
    </row>
    <row r="346" spans="2:26" ht="99.95" customHeight="1">
      <c r="B346" s="8">
        <v>-2</v>
      </c>
      <c r="C346" s="8" t="s">
        <v>1267</v>
      </c>
      <c r="D346" s="9" t="s">
        <v>8</v>
      </c>
      <c r="E346" s="9" t="s">
        <v>33</v>
      </c>
      <c r="F346" s="9" t="s">
        <v>34</v>
      </c>
      <c r="G346" s="9" t="s">
        <v>1138</v>
      </c>
      <c r="H346" s="9" t="s">
        <v>1139</v>
      </c>
      <c r="I346" s="8" t="s">
        <v>1140</v>
      </c>
      <c r="J346" s="13" t="s">
        <v>1201</v>
      </c>
      <c r="K346" s="8" t="s">
        <v>1127</v>
      </c>
      <c r="L346" s="105">
        <v>43</v>
      </c>
      <c r="M346" s="8" t="s">
        <v>1047</v>
      </c>
      <c r="N346" s="8" t="s">
        <v>1142</v>
      </c>
      <c r="O346" s="148">
        <v>9</v>
      </c>
      <c r="P346" s="8" t="str">
        <f>VLOOKUP(O346,' (참고) 예산별 범례'!$I$68:$J$76,2,0)</f>
        <v>기타</v>
      </c>
      <c r="Q346" s="8" t="s">
        <v>1143</v>
      </c>
      <c r="R346" s="9"/>
      <c r="S346" s="9"/>
      <c r="T346" s="46" t="s">
        <v>1146</v>
      </c>
      <c r="U346" s="6">
        <v>6950000</v>
      </c>
      <c r="V346" s="6"/>
      <c r="W346" s="6">
        <v>6950000</v>
      </c>
      <c r="X346" s="37">
        <v>5273050</v>
      </c>
      <c r="Y346" s="100">
        <v>0.75871223021582734</v>
      </c>
      <c r="Z346" s="1"/>
    </row>
    <row r="347" spans="2:26" ht="99.95" customHeight="1"/>
  </sheetData>
  <mergeCells count="5">
    <mergeCell ref="G4:I4"/>
    <mergeCell ref="B2:Z2"/>
    <mergeCell ref="Q4:T4"/>
    <mergeCell ref="K4:N4"/>
    <mergeCell ref="O4:P4"/>
  </mergeCells>
  <phoneticPr fontId="1" type="noConversion"/>
  <pageMargins left="0.7" right="0.7" top="0.75" bottom="0.75" header="0.3" footer="0.3"/>
  <pageSetup paperSize="9" scale="1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B398"/>
  <sheetViews>
    <sheetView topLeftCell="G1" zoomScale="40" zoomScaleNormal="40" zoomScaleSheetLayoutView="25" workbookViewId="0">
      <selection activeCell="F277" sqref="F277"/>
    </sheetView>
  </sheetViews>
  <sheetFormatPr defaultRowHeight="16.5"/>
  <cols>
    <col min="1" max="1" width="3.875" style="16" customWidth="1"/>
    <col min="2" max="2" width="16" style="16" customWidth="1"/>
    <col min="3" max="3" width="50.625" style="16" customWidth="1"/>
    <col min="4" max="4" width="61.125" style="16" bestFit="1" customWidth="1"/>
    <col min="5" max="5" width="110.625" style="16" customWidth="1"/>
    <col min="6" max="6" width="86.375" style="16" customWidth="1"/>
    <col min="7" max="7" width="32.125" style="16" bestFit="1" customWidth="1"/>
    <col min="8" max="8" width="62.125" style="16" bestFit="1" customWidth="1"/>
    <col min="9" max="9" width="71.125" style="16" bestFit="1" customWidth="1"/>
    <col min="10" max="10" width="89.125" style="16" customWidth="1"/>
    <col min="11" max="11" width="24.875" style="17" customWidth="1"/>
    <col min="12" max="12" width="14" style="17" customWidth="1"/>
    <col min="13" max="13" width="32.75" style="17" customWidth="1"/>
    <col min="14" max="14" width="19.5" style="17" customWidth="1"/>
    <col min="15" max="15" width="22.375" style="146" bestFit="1" customWidth="1"/>
    <col min="16" max="16" width="44" style="17" customWidth="1"/>
    <col min="17" max="19" width="9.625" style="16" customWidth="1"/>
    <col min="20" max="20" width="21.875" style="17" customWidth="1"/>
    <col min="21" max="21" width="32.875" style="16" customWidth="1"/>
    <col min="22" max="22" width="29.25" style="16" customWidth="1"/>
    <col min="23" max="23" width="36.125" style="16" customWidth="1"/>
    <col min="24" max="25" width="31.75" style="16" customWidth="1"/>
    <col min="26" max="26" width="28.125" style="19" customWidth="1"/>
    <col min="27" max="27" width="22" style="16" customWidth="1"/>
    <col min="28" max="16384" width="9" style="16"/>
  </cols>
  <sheetData>
    <row r="3" spans="2:28" ht="102.75">
      <c r="B3" s="181" t="s">
        <v>476</v>
      </c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</row>
    <row r="4" spans="2:28" ht="30" customHeight="1">
      <c r="U4" s="18"/>
      <c r="AA4" s="51" t="s">
        <v>356</v>
      </c>
    </row>
    <row r="5" spans="2:28" ht="38.25">
      <c r="B5" s="20" t="s">
        <v>357</v>
      </c>
      <c r="C5" s="185" t="s">
        <v>358</v>
      </c>
      <c r="D5" s="185" t="s">
        <v>359</v>
      </c>
      <c r="E5" s="185" t="s">
        <v>360</v>
      </c>
      <c r="F5" s="185" t="s">
        <v>361</v>
      </c>
      <c r="G5" s="187" t="s">
        <v>362</v>
      </c>
      <c r="H5" s="188"/>
      <c r="I5" s="189"/>
      <c r="J5" s="185" t="s">
        <v>363</v>
      </c>
      <c r="K5" s="178" t="s">
        <v>889</v>
      </c>
      <c r="L5" s="179"/>
      <c r="M5" s="179"/>
      <c r="N5" s="180"/>
      <c r="O5" s="193" t="s">
        <v>886</v>
      </c>
      <c r="P5" s="193"/>
      <c r="Q5" s="182" t="s">
        <v>342</v>
      </c>
      <c r="R5" s="183"/>
      <c r="S5" s="183"/>
      <c r="T5" s="184"/>
      <c r="U5" s="21" t="s">
        <v>364</v>
      </c>
      <c r="V5" s="20" t="s">
        <v>365</v>
      </c>
      <c r="W5" s="20" t="s">
        <v>366</v>
      </c>
      <c r="X5" s="20" t="s">
        <v>367</v>
      </c>
      <c r="Y5" s="20" t="s">
        <v>880</v>
      </c>
      <c r="Z5" s="22" t="s">
        <v>368</v>
      </c>
      <c r="AA5" s="194" t="s">
        <v>369</v>
      </c>
    </row>
    <row r="6" spans="2:28" ht="38.25">
      <c r="B6" s="20" t="s">
        <v>370</v>
      </c>
      <c r="C6" s="186"/>
      <c r="D6" s="186"/>
      <c r="E6" s="186"/>
      <c r="F6" s="186"/>
      <c r="G6" s="190"/>
      <c r="H6" s="191"/>
      <c r="I6" s="192"/>
      <c r="J6" s="186"/>
      <c r="K6" s="59" t="s">
        <v>1048</v>
      </c>
      <c r="L6" s="59" t="s">
        <v>887</v>
      </c>
      <c r="M6" s="60" t="s">
        <v>1120</v>
      </c>
      <c r="N6" s="59" t="s">
        <v>888</v>
      </c>
      <c r="O6" s="150" t="s">
        <v>1051</v>
      </c>
      <c r="P6" s="145" t="s">
        <v>1268</v>
      </c>
      <c r="Q6" s="23" t="s">
        <v>349</v>
      </c>
      <c r="R6" s="23" t="s">
        <v>350</v>
      </c>
      <c r="S6" s="23" t="s">
        <v>355</v>
      </c>
      <c r="T6" s="23" t="s">
        <v>372</v>
      </c>
      <c r="U6" s="21">
        <f>SUM(U7,U27,U49,U148,U175,U283,U336,U373)</f>
        <v>4764539000</v>
      </c>
      <c r="V6" s="21">
        <f>SUM(V7,V27,V49,V148,V175,V283,V336,V373)</f>
        <v>1186287440</v>
      </c>
      <c r="W6" s="21">
        <f>SUM(W7,W27,W49,W148,W175,W283,W336,W373)</f>
        <v>5950826440</v>
      </c>
      <c r="X6" s="49">
        <f>SUM(X7,X27,X49,X148,X175,X283,X336,X373)</f>
        <v>5479800157</v>
      </c>
      <c r="Y6" s="50">
        <f>W6-X6</f>
        <v>471026283</v>
      </c>
      <c r="Z6" s="22">
        <f>X6/W6</f>
        <v>0.92084691298776977</v>
      </c>
      <c r="AA6" s="194"/>
    </row>
    <row r="7" spans="2:28" ht="38.25">
      <c r="B7" s="24" t="s">
        <v>477</v>
      </c>
      <c r="C7" s="25"/>
      <c r="D7" s="24"/>
      <c r="E7" s="24"/>
      <c r="F7" s="24"/>
      <c r="G7" s="26"/>
      <c r="H7" s="27"/>
      <c r="I7" s="28"/>
      <c r="J7" s="24"/>
      <c r="K7" s="24"/>
      <c r="L7" s="24"/>
      <c r="M7" s="24"/>
      <c r="N7" s="24"/>
      <c r="O7" s="147"/>
      <c r="P7" s="24"/>
      <c r="Q7" s="24"/>
      <c r="R7" s="24"/>
      <c r="S7" s="24"/>
      <c r="T7" s="24"/>
      <c r="U7" s="29">
        <f>SUM(U8:U26)</f>
        <v>101440000</v>
      </c>
      <c r="V7" s="30">
        <f>SUM(V8:V26)</f>
        <v>-7704000</v>
      </c>
      <c r="W7" s="29">
        <f>SUM(W8:W26)</f>
        <v>93736000</v>
      </c>
      <c r="X7" s="31">
        <f>SUM(X8:X26)</f>
        <v>87618510</v>
      </c>
      <c r="Y7" s="31">
        <f>W7-X7</f>
        <v>6117490</v>
      </c>
      <c r="Z7" s="32">
        <f>X7/W7</f>
        <v>0.9347370273960911</v>
      </c>
      <c r="AA7" s="53"/>
    </row>
    <row r="8" spans="2:28" ht="38.25">
      <c r="B8" s="8"/>
      <c r="C8" s="33" t="s">
        <v>345</v>
      </c>
      <c r="D8" s="12" t="s">
        <v>373</v>
      </c>
      <c r="E8" s="12" t="s">
        <v>478</v>
      </c>
      <c r="F8" s="12" t="s">
        <v>479</v>
      </c>
      <c r="G8" s="12" t="s">
        <v>374</v>
      </c>
      <c r="H8" s="12" t="s">
        <v>375</v>
      </c>
      <c r="I8" s="12" t="s">
        <v>376</v>
      </c>
      <c r="J8" s="12" t="s">
        <v>480</v>
      </c>
      <c r="K8" s="8" t="s">
        <v>1050</v>
      </c>
      <c r="L8" s="8">
        <v>43</v>
      </c>
      <c r="M8" s="8" t="str">
        <f>VLOOKUP(L8,' (참고) 예산별 범례'!$A$2:$C$45,3,0)</f>
        <v>교부세 및 기타</v>
      </c>
      <c r="N8" s="8"/>
      <c r="O8" s="148">
        <v>9</v>
      </c>
      <c r="P8" s="8" t="str">
        <f>VLOOKUP(O8,' (참고) 예산별 범례'!$I$68:$J$76,2,0)</f>
        <v>기타</v>
      </c>
      <c r="Q8" s="8" t="s">
        <v>344</v>
      </c>
      <c r="R8" s="12"/>
      <c r="S8" s="12"/>
      <c r="T8" s="8" t="s">
        <v>427</v>
      </c>
      <c r="U8" s="34">
        <v>400000</v>
      </c>
      <c r="V8" s="35"/>
      <c r="W8" s="36">
        <f>U8+V8</f>
        <v>400000</v>
      </c>
      <c r="X8" s="37">
        <f>W8*Z8</f>
        <v>0</v>
      </c>
      <c r="Y8" s="37"/>
      <c r="Z8" s="38">
        <v>0</v>
      </c>
      <c r="AA8" s="54"/>
    </row>
    <row r="9" spans="2:28" ht="38.25">
      <c r="B9" s="8"/>
      <c r="C9" s="39"/>
      <c r="D9" s="12" t="s">
        <v>373</v>
      </c>
      <c r="E9" s="12" t="s">
        <v>478</v>
      </c>
      <c r="F9" s="12" t="s">
        <v>479</v>
      </c>
      <c r="G9" s="12" t="s">
        <v>377</v>
      </c>
      <c r="H9" s="12" t="s">
        <v>375</v>
      </c>
      <c r="I9" s="12" t="s">
        <v>378</v>
      </c>
      <c r="J9" s="12" t="s">
        <v>481</v>
      </c>
      <c r="K9" s="8" t="s">
        <v>1049</v>
      </c>
      <c r="L9" s="8">
        <v>29</v>
      </c>
      <c r="M9" s="8" t="str">
        <f>VLOOKUP(L9,' (참고) 예산별 범례'!$A$2:$C$45,3,0)</f>
        <v>사업장 산재</v>
      </c>
      <c r="N9" s="9"/>
      <c r="O9" s="106">
        <v>1</v>
      </c>
      <c r="P9" s="8" t="str">
        <f>VLOOKUP(O9,' (참고) 예산별 범례'!$I$68:$J$76,2,0)</f>
        <v>위험설비 정비 및 개보수</v>
      </c>
      <c r="Q9" s="8" t="s">
        <v>344</v>
      </c>
      <c r="R9" s="12"/>
      <c r="S9" s="12"/>
      <c r="T9" s="8" t="s">
        <v>442</v>
      </c>
      <c r="U9" s="34">
        <v>8000000</v>
      </c>
      <c r="V9" s="35"/>
      <c r="W9" s="36">
        <f t="shared" ref="W9:W74" si="0">U9+V9</f>
        <v>8000000</v>
      </c>
      <c r="X9" s="37">
        <f>W9*Z9</f>
        <v>7595320.4555171207</v>
      </c>
      <c r="Y9" s="37">
        <f>W9-X9</f>
        <v>404679.54448287934</v>
      </c>
      <c r="Z9" s="40">
        <v>0.94941505693964012</v>
      </c>
      <c r="AA9" s="54"/>
    </row>
    <row r="10" spans="2:28" ht="38.25">
      <c r="B10" s="8"/>
      <c r="C10" s="39"/>
      <c r="D10" s="12" t="s">
        <v>373</v>
      </c>
      <c r="E10" s="12" t="s">
        <v>478</v>
      </c>
      <c r="F10" s="12" t="s">
        <v>479</v>
      </c>
      <c r="G10" s="12" t="s">
        <v>379</v>
      </c>
      <c r="H10" s="12" t="s">
        <v>375</v>
      </c>
      <c r="I10" s="12" t="s">
        <v>378</v>
      </c>
      <c r="J10" s="12" t="s">
        <v>482</v>
      </c>
      <c r="K10" s="8" t="s">
        <v>1049</v>
      </c>
      <c r="L10" s="8">
        <v>29</v>
      </c>
      <c r="M10" s="8" t="str">
        <f>VLOOKUP(L10,' (참고) 예산별 범례'!$A$2:$C$45,3,0)</f>
        <v>사업장 산재</v>
      </c>
      <c r="N10" s="8"/>
      <c r="O10" s="148">
        <v>2</v>
      </c>
      <c r="P10" s="8" t="str">
        <f>VLOOKUP(O10,' (참고) 예산별 범례'!$I$68:$J$76,2,0)</f>
        <v>안전사업비 및 안전관리비</v>
      </c>
      <c r="Q10" s="8" t="s">
        <v>344</v>
      </c>
      <c r="R10" s="12"/>
      <c r="S10" s="12"/>
      <c r="T10" s="8" t="s">
        <v>442</v>
      </c>
      <c r="U10" s="34">
        <v>20000000</v>
      </c>
      <c r="V10" s="35"/>
      <c r="W10" s="36">
        <f t="shared" si="0"/>
        <v>20000000</v>
      </c>
      <c r="X10" s="37">
        <f t="shared" ref="X10:X26" si="1">W10*Z10</f>
        <v>18988301.138792802</v>
      </c>
      <c r="Y10" s="37">
        <f t="shared" ref="Y10:Y17" si="2">W10-X10</f>
        <v>1011698.8612071984</v>
      </c>
      <c r="Z10" s="40">
        <v>0.94941505693964012</v>
      </c>
      <c r="AA10" s="54"/>
    </row>
    <row r="11" spans="2:28" ht="38.25">
      <c r="B11" s="8"/>
      <c r="C11" s="39"/>
      <c r="D11" s="12" t="s">
        <v>373</v>
      </c>
      <c r="E11" s="12" t="s">
        <v>478</v>
      </c>
      <c r="F11" s="12" t="s">
        <v>479</v>
      </c>
      <c r="G11" s="12" t="s">
        <v>380</v>
      </c>
      <c r="H11" s="12" t="s">
        <v>375</v>
      </c>
      <c r="I11" s="12" t="s">
        <v>378</v>
      </c>
      <c r="J11" s="12" t="s">
        <v>483</v>
      </c>
      <c r="K11" s="8" t="s">
        <v>1049</v>
      </c>
      <c r="L11" s="8">
        <v>29</v>
      </c>
      <c r="M11" s="8" t="str">
        <f>VLOOKUP(L11,' (참고) 예산별 범례'!$A$2:$C$45,3,0)</f>
        <v>사업장 산재</v>
      </c>
      <c r="N11" s="8"/>
      <c r="O11" s="148">
        <v>1</v>
      </c>
      <c r="P11" s="8" t="str">
        <f>VLOOKUP(O11,' (참고) 예산별 범례'!$I$68:$J$76,2,0)</f>
        <v>위험설비 정비 및 개보수</v>
      </c>
      <c r="Q11" s="8" t="s">
        <v>344</v>
      </c>
      <c r="R11" s="12"/>
      <c r="S11" s="12"/>
      <c r="T11" s="8" t="s">
        <v>442</v>
      </c>
      <c r="U11" s="34">
        <v>28762000</v>
      </c>
      <c r="V11" s="35">
        <v>-7704000</v>
      </c>
      <c r="W11" s="36">
        <f t="shared" si="0"/>
        <v>21058000</v>
      </c>
      <c r="X11" s="37">
        <f t="shared" si="1"/>
        <v>19992782.269034941</v>
      </c>
      <c r="Y11" s="37">
        <f t="shared" si="2"/>
        <v>1065217.7309650593</v>
      </c>
      <c r="Z11" s="40">
        <v>0.94941505693964012</v>
      </c>
      <c r="AA11" s="52" t="s">
        <v>881</v>
      </c>
      <c r="AB11" s="16" t="s">
        <v>484</v>
      </c>
    </row>
    <row r="12" spans="2:28" ht="38.25">
      <c r="B12" s="8"/>
      <c r="C12" s="39"/>
      <c r="D12" s="12" t="s">
        <v>373</v>
      </c>
      <c r="E12" s="12" t="s">
        <v>478</v>
      </c>
      <c r="F12" s="12" t="s">
        <v>479</v>
      </c>
      <c r="G12" s="12" t="s">
        <v>381</v>
      </c>
      <c r="H12" s="12" t="s">
        <v>375</v>
      </c>
      <c r="I12" s="12" t="s">
        <v>378</v>
      </c>
      <c r="J12" s="12" t="s">
        <v>485</v>
      </c>
      <c r="K12" s="8" t="s">
        <v>1049</v>
      </c>
      <c r="L12" s="8">
        <v>29</v>
      </c>
      <c r="M12" s="8" t="str">
        <f>VLOOKUP(L12,' (참고) 예산별 범례'!$A$2:$C$45,3,0)</f>
        <v>사업장 산재</v>
      </c>
      <c r="N12" s="8"/>
      <c r="O12" s="148">
        <v>3</v>
      </c>
      <c r="P12" s="8" t="str">
        <f>VLOOKUP(O12,' (참고) 예산별 범례'!$I$68:$J$76,2,0)</f>
        <v>안전경영 및 안전시스템등 지원예산</v>
      </c>
      <c r="Q12" s="8" t="s">
        <v>344</v>
      </c>
      <c r="R12" s="12"/>
      <c r="S12" s="12"/>
      <c r="T12" s="8" t="s">
        <v>427</v>
      </c>
      <c r="U12" s="34">
        <v>2400000</v>
      </c>
      <c r="V12" s="35"/>
      <c r="W12" s="36">
        <f t="shared" si="0"/>
        <v>2400000</v>
      </c>
      <c r="X12" s="37">
        <f t="shared" si="1"/>
        <v>2278596.1366551365</v>
      </c>
      <c r="Y12" s="37">
        <f t="shared" si="2"/>
        <v>121403.86334486352</v>
      </c>
      <c r="Z12" s="40">
        <v>0.94941505693964012</v>
      </c>
      <c r="AA12" s="54"/>
    </row>
    <row r="13" spans="2:28" ht="38.25">
      <c r="B13" s="8"/>
      <c r="C13" s="39"/>
      <c r="D13" s="12" t="s">
        <v>373</v>
      </c>
      <c r="E13" s="12" t="s">
        <v>478</v>
      </c>
      <c r="F13" s="12" t="s">
        <v>479</v>
      </c>
      <c r="G13" s="12" t="s">
        <v>381</v>
      </c>
      <c r="H13" s="12" t="s">
        <v>375</v>
      </c>
      <c r="I13" s="12" t="s">
        <v>382</v>
      </c>
      <c r="J13" s="12" t="s">
        <v>486</v>
      </c>
      <c r="K13" s="8" t="s">
        <v>1049</v>
      </c>
      <c r="L13" s="8">
        <v>29</v>
      </c>
      <c r="M13" s="8" t="str">
        <f>VLOOKUP(L13,' (참고) 예산별 범례'!$A$2:$C$45,3,0)</f>
        <v>사업장 산재</v>
      </c>
      <c r="N13" s="8"/>
      <c r="O13" s="148">
        <v>9</v>
      </c>
      <c r="P13" s="8" t="str">
        <f>VLOOKUP(O13,' (참고) 예산별 범례'!$I$68:$J$76,2,0)</f>
        <v>기타</v>
      </c>
      <c r="Q13" s="8" t="s">
        <v>344</v>
      </c>
      <c r="R13" s="12"/>
      <c r="S13" s="12"/>
      <c r="T13" s="8" t="s">
        <v>428</v>
      </c>
      <c r="U13" s="34">
        <v>320000</v>
      </c>
      <c r="V13" s="35"/>
      <c r="W13" s="36">
        <f t="shared" si="0"/>
        <v>320000</v>
      </c>
      <c r="X13" s="37">
        <f t="shared" si="1"/>
        <v>250799.99999999997</v>
      </c>
      <c r="Y13" s="37">
        <f t="shared" si="2"/>
        <v>69200.000000000029</v>
      </c>
      <c r="Z13" s="40">
        <v>0.78374999999999995</v>
      </c>
      <c r="AA13" s="54"/>
    </row>
    <row r="14" spans="2:28" ht="38.25">
      <c r="B14" s="8"/>
      <c r="C14" s="39"/>
      <c r="D14" s="12" t="s">
        <v>373</v>
      </c>
      <c r="E14" s="12" t="s">
        <v>478</v>
      </c>
      <c r="F14" s="12" t="s">
        <v>479</v>
      </c>
      <c r="G14" s="12" t="s">
        <v>383</v>
      </c>
      <c r="H14" s="12" t="s">
        <v>375</v>
      </c>
      <c r="I14" s="12" t="s">
        <v>384</v>
      </c>
      <c r="J14" s="12" t="s">
        <v>487</v>
      </c>
      <c r="K14" s="8" t="s">
        <v>1049</v>
      </c>
      <c r="L14" s="8">
        <v>29</v>
      </c>
      <c r="M14" s="8" t="str">
        <f>VLOOKUP(L14,' (참고) 예산별 범례'!$A$2:$C$45,3,0)</f>
        <v>사업장 산재</v>
      </c>
      <c r="N14" s="8"/>
      <c r="O14" s="148">
        <v>4</v>
      </c>
      <c r="P14" s="8" t="str">
        <f>VLOOKUP(O14,' (참고) 예산별 범례'!$I$68:$J$76,2,0)</f>
        <v>안전관련 물품 및 장비 구입비등</v>
      </c>
      <c r="Q14" s="8" t="s">
        <v>344</v>
      </c>
      <c r="R14" s="12"/>
      <c r="S14" s="12"/>
      <c r="T14" s="8" t="s">
        <v>428</v>
      </c>
      <c r="U14" s="34">
        <v>400000</v>
      </c>
      <c r="V14" s="35"/>
      <c r="W14" s="36">
        <f t="shared" si="0"/>
        <v>400000</v>
      </c>
      <c r="X14" s="37">
        <f t="shared" si="1"/>
        <v>312320</v>
      </c>
      <c r="Y14" s="37">
        <f t="shared" si="2"/>
        <v>87680</v>
      </c>
      <c r="Z14" s="40">
        <v>0.78080000000000005</v>
      </c>
      <c r="AA14" s="54"/>
    </row>
    <row r="15" spans="2:28" ht="38.25">
      <c r="B15" s="8"/>
      <c r="C15" s="39"/>
      <c r="D15" s="12" t="s">
        <v>373</v>
      </c>
      <c r="E15" s="12" t="s">
        <v>478</v>
      </c>
      <c r="F15" s="12" t="s">
        <v>479</v>
      </c>
      <c r="G15" s="12" t="s">
        <v>488</v>
      </c>
      <c r="H15" s="12" t="s">
        <v>375</v>
      </c>
      <c r="I15" s="12" t="s">
        <v>384</v>
      </c>
      <c r="J15" s="12" t="s">
        <v>489</v>
      </c>
      <c r="K15" s="8" t="s">
        <v>1049</v>
      </c>
      <c r="L15" s="8">
        <v>29</v>
      </c>
      <c r="M15" s="8" t="str">
        <f>VLOOKUP(L15,' (참고) 예산별 범례'!$A$2:$C$45,3,0)</f>
        <v>사업장 산재</v>
      </c>
      <c r="N15" s="8"/>
      <c r="O15" s="148">
        <v>4</v>
      </c>
      <c r="P15" s="8" t="str">
        <f>VLOOKUP(O15,' (참고) 예산별 범례'!$I$68:$J$76,2,0)</f>
        <v>안전관련 물품 및 장비 구입비등</v>
      </c>
      <c r="Q15" s="8" t="s">
        <v>344</v>
      </c>
      <c r="R15" s="12"/>
      <c r="S15" s="12"/>
      <c r="T15" s="8" t="s">
        <v>428</v>
      </c>
      <c r="U15" s="34">
        <v>450000</v>
      </c>
      <c r="V15" s="35"/>
      <c r="W15" s="36">
        <f t="shared" si="0"/>
        <v>450000</v>
      </c>
      <c r="X15" s="37">
        <f t="shared" si="1"/>
        <v>351360</v>
      </c>
      <c r="Y15" s="37">
        <f t="shared" si="2"/>
        <v>98640</v>
      </c>
      <c r="Z15" s="40">
        <v>0.78080000000000005</v>
      </c>
      <c r="AA15" s="54"/>
    </row>
    <row r="16" spans="2:28" ht="38.25">
      <c r="B16" s="8"/>
      <c r="C16" s="39"/>
      <c r="D16" s="12" t="s">
        <v>373</v>
      </c>
      <c r="E16" s="12" t="s">
        <v>478</v>
      </c>
      <c r="F16" s="12" t="s">
        <v>385</v>
      </c>
      <c r="G16" s="12" t="s">
        <v>374</v>
      </c>
      <c r="H16" s="12" t="s">
        <v>375</v>
      </c>
      <c r="I16" s="12" t="s">
        <v>376</v>
      </c>
      <c r="J16" s="12" t="s">
        <v>490</v>
      </c>
      <c r="K16" s="8" t="s">
        <v>1049</v>
      </c>
      <c r="L16" s="8">
        <v>29</v>
      </c>
      <c r="M16" s="8" t="str">
        <f>VLOOKUP(L16,' (참고) 예산별 범례'!$A$2:$C$45,3,0)</f>
        <v>사업장 산재</v>
      </c>
      <c r="N16" s="8"/>
      <c r="O16" s="148">
        <v>5</v>
      </c>
      <c r="P16" s="8" t="str">
        <f>VLOOKUP(O16,' (참고) 예산별 범례'!$I$68:$J$76,2,0)</f>
        <v>안전관련 교육훈련홍보</v>
      </c>
      <c r="Q16" s="8" t="s">
        <v>344</v>
      </c>
      <c r="R16" s="12"/>
      <c r="S16" s="12"/>
      <c r="T16" s="8" t="s">
        <v>427</v>
      </c>
      <c r="U16" s="34">
        <v>2800000</v>
      </c>
      <c r="V16" s="35"/>
      <c r="W16" s="36">
        <f t="shared" si="0"/>
        <v>2800000</v>
      </c>
      <c r="X16" s="37">
        <f t="shared" si="1"/>
        <v>2563000</v>
      </c>
      <c r="Y16" s="37">
        <f t="shared" si="2"/>
        <v>237000</v>
      </c>
      <c r="Z16" s="40">
        <v>0.91535714285714287</v>
      </c>
      <c r="AA16" s="54"/>
    </row>
    <row r="17" spans="2:27" ht="38.25">
      <c r="B17" s="8"/>
      <c r="C17" s="39"/>
      <c r="D17" s="12" t="s">
        <v>373</v>
      </c>
      <c r="E17" s="12" t="s">
        <v>478</v>
      </c>
      <c r="F17" s="12" t="s">
        <v>385</v>
      </c>
      <c r="G17" s="12" t="s">
        <v>379</v>
      </c>
      <c r="H17" s="12" t="s">
        <v>375</v>
      </c>
      <c r="I17" s="12" t="s">
        <v>386</v>
      </c>
      <c r="J17" s="12" t="s">
        <v>491</v>
      </c>
      <c r="K17" s="8" t="s">
        <v>1050</v>
      </c>
      <c r="L17" s="8">
        <v>36</v>
      </c>
      <c r="M17" s="8" t="str">
        <f>VLOOKUP(L17,' (참고) 예산별 범례'!$A$2:$C$45,3,0)</f>
        <v>안전문화 및 교육·훈련·홍보</v>
      </c>
      <c r="N17" s="8"/>
      <c r="O17" s="148">
        <v>5</v>
      </c>
      <c r="P17" s="8" t="str">
        <f>VLOOKUP(O17,' (참고) 예산별 범례'!$I$68:$J$76,2,0)</f>
        <v>안전관련 교육훈련홍보</v>
      </c>
      <c r="Q17" s="8" t="s">
        <v>344</v>
      </c>
      <c r="R17" s="12"/>
      <c r="S17" s="12"/>
      <c r="T17" s="8" t="s">
        <v>427</v>
      </c>
      <c r="U17" s="34">
        <v>18108000</v>
      </c>
      <c r="V17" s="35"/>
      <c r="W17" s="36">
        <f t="shared" si="0"/>
        <v>18108000</v>
      </c>
      <c r="X17" s="37">
        <f t="shared" si="1"/>
        <v>16818560</v>
      </c>
      <c r="Y17" s="37">
        <f t="shared" si="2"/>
        <v>1289440</v>
      </c>
      <c r="Z17" s="40">
        <v>0.92879169427877184</v>
      </c>
      <c r="AA17" s="54"/>
    </row>
    <row r="18" spans="2:27" ht="38.25">
      <c r="B18" s="8"/>
      <c r="C18" s="39"/>
      <c r="D18" s="12" t="s">
        <v>373</v>
      </c>
      <c r="E18" s="12" t="s">
        <v>478</v>
      </c>
      <c r="F18" s="12" t="s">
        <v>387</v>
      </c>
      <c r="G18" s="12" t="s">
        <v>374</v>
      </c>
      <c r="H18" s="12" t="s">
        <v>375</v>
      </c>
      <c r="I18" s="12" t="s">
        <v>376</v>
      </c>
      <c r="J18" s="12" t="s">
        <v>492</v>
      </c>
      <c r="K18" s="8" t="s">
        <v>1050</v>
      </c>
      <c r="L18" s="8">
        <v>43</v>
      </c>
      <c r="M18" s="8" t="str">
        <f>VLOOKUP(L18,' (참고) 예산별 범례'!$A$2:$C$45,3,0)</f>
        <v>교부세 및 기타</v>
      </c>
      <c r="N18" s="8"/>
      <c r="O18" s="148">
        <v>9</v>
      </c>
      <c r="P18" s="8" t="str">
        <f>VLOOKUP(O18,' (참고) 예산별 범례'!$I$68:$J$76,2,0)</f>
        <v>기타</v>
      </c>
      <c r="Q18" s="12"/>
      <c r="R18" s="12"/>
      <c r="S18" s="8" t="s">
        <v>344</v>
      </c>
      <c r="T18" s="8" t="s">
        <v>427</v>
      </c>
      <c r="U18" s="34">
        <v>250000</v>
      </c>
      <c r="V18" s="35"/>
      <c r="W18" s="36">
        <f t="shared" si="0"/>
        <v>250000</v>
      </c>
      <c r="X18" s="37">
        <f t="shared" si="1"/>
        <v>225006.25</v>
      </c>
      <c r="Y18" s="37">
        <f t="shared" ref="Y18:Y27" si="3">W18-X18</f>
        <v>24993.75</v>
      </c>
      <c r="Z18" s="40">
        <v>0.90002499999999996</v>
      </c>
      <c r="AA18" s="54"/>
    </row>
    <row r="19" spans="2:27" ht="38.25">
      <c r="B19" s="8"/>
      <c r="C19" s="39"/>
      <c r="D19" s="12" t="s">
        <v>373</v>
      </c>
      <c r="E19" s="12" t="s">
        <v>478</v>
      </c>
      <c r="F19" s="12" t="s">
        <v>387</v>
      </c>
      <c r="G19" s="12" t="s">
        <v>374</v>
      </c>
      <c r="H19" s="12" t="s">
        <v>375</v>
      </c>
      <c r="I19" s="12" t="s">
        <v>376</v>
      </c>
      <c r="J19" s="12" t="s">
        <v>493</v>
      </c>
      <c r="K19" s="8" t="s">
        <v>1049</v>
      </c>
      <c r="L19" s="8">
        <v>19</v>
      </c>
      <c r="M19" s="8" t="str">
        <f>VLOOKUP(L19,' (참고) 예산별 범례'!$A$2:$C$45,3,0)</f>
        <v>미세먼지</v>
      </c>
      <c r="N19" s="8"/>
      <c r="O19" s="148">
        <v>9</v>
      </c>
      <c r="P19" s="8" t="str">
        <f>VLOOKUP(O19,' (참고) 예산별 범례'!$I$68:$J$76,2,0)</f>
        <v>기타</v>
      </c>
      <c r="Q19" s="8"/>
      <c r="R19" s="12"/>
      <c r="S19" s="8" t="s">
        <v>344</v>
      </c>
      <c r="T19" s="8" t="s">
        <v>427</v>
      </c>
      <c r="U19" s="34">
        <v>150000</v>
      </c>
      <c r="V19" s="35"/>
      <c r="W19" s="36">
        <f t="shared" si="0"/>
        <v>150000</v>
      </c>
      <c r="X19" s="37">
        <f t="shared" si="1"/>
        <v>135003.75</v>
      </c>
      <c r="Y19" s="37">
        <f t="shared" si="3"/>
        <v>14996.25</v>
      </c>
      <c r="Z19" s="40">
        <v>0.90002499999999996</v>
      </c>
      <c r="AA19" s="54"/>
    </row>
    <row r="20" spans="2:27" ht="38.25">
      <c r="B20" s="8"/>
      <c r="C20" s="39"/>
      <c r="D20" s="12" t="s">
        <v>373</v>
      </c>
      <c r="E20" s="12" t="s">
        <v>478</v>
      </c>
      <c r="F20" s="12" t="s">
        <v>387</v>
      </c>
      <c r="G20" s="12" t="s">
        <v>374</v>
      </c>
      <c r="H20" s="12" t="s">
        <v>375</v>
      </c>
      <c r="I20" s="12" t="s">
        <v>376</v>
      </c>
      <c r="J20" s="12" t="s">
        <v>494</v>
      </c>
      <c r="K20" s="8" t="s">
        <v>1050</v>
      </c>
      <c r="L20" s="8">
        <v>43</v>
      </c>
      <c r="M20" s="8" t="str">
        <f>VLOOKUP(L20,' (참고) 예산별 범례'!$A$2:$C$45,3,0)</f>
        <v>교부세 및 기타</v>
      </c>
      <c r="N20" s="8"/>
      <c r="O20" s="148">
        <v>4</v>
      </c>
      <c r="P20" s="8" t="str">
        <f>VLOOKUP(O20,' (참고) 예산별 범례'!$I$68:$J$76,2,0)</f>
        <v>안전관련 물품 및 장비 구입비등</v>
      </c>
      <c r="Q20" s="8" t="s">
        <v>344</v>
      </c>
      <c r="R20" s="12"/>
      <c r="S20" s="12"/>
      <c r="T20" s="8" t="s">
        <v>427</v>
      </c>
      <c r="U20" s="34">
        <v>2200000</v>
      </c>
      <c r="V20" s="35"/>
      <c r="W20" s="36">
        <f t="shared" si="0"/>
        <v>2200000</v>
      </c>
      <c r="X20" s="37">
        <f t="shared" si="1"/>
        <v>1980055</v>
      </c>
      <c r="Y20" s="37">
        <f t="shared" si="3"/>
        <v>219945</v>
      </c>
      <c r="Z20" s="40">
        <v>0.90002499999999996</v>
      </c>
      <c r="AA20" s="54"/>
    </row>
    <row r="21" spans="2:27" ht="38.25">
      <c r="B21" s="8"/>
      <c r="C21" s="39"/>
      <c r="D21" s="12" t="s">
        <v>373</v>
      </c>
      <c r="E21" s="12" t="s">
        <v>478</v>
      </c>
      <c r="F21" s="12" t="s">
        <v>387</v>
      </c>
      <c r="G21" s="12" t="s">
        <v>374</v>
      </c>
      <c r="H21" s="12" t="s">
        <v>375</v>
      </c>
      <c r="I21" s="12" t="s">
        <v>376</v>
      </c>
      <c r="J21" s="12" t="s">
        <v>495</v>
      </c>
      <c r="K21" s="8" t="s">
        <v>1050</v>
      </c>
      <c r="L21" s="8">
        <v>37</v>
      </c>
      <c r="M21" s="8" t="str">
        <f>VLOOKUP(L21,' (참고) 예산별 범례'!$A$2:$C$45,3,0)</f>
        <v>구조, 구급 및 응급의료</v>
      </c>
      <c r="N21" s="8"/>
      <c r="O21" s="148">
        <v>4</v>
      </c>
      <c r="P21" s="8" t="str">
        <f>VLOOKUP(O21,' (참고) 예산별 범례'!$I$68:$J$76,2,0)</f>
        <v>안전관련 물품 및 장비 구입비등</v>
      </c>
      <c r="Q21" s="8" t="s">
        <v>344</v>
      </c>
      <c r="R21" s="12"/>
      <c r="S21" s="12"/>
      <c r="T21" s="8" t="s">
        <v>428</v>
      </c>
      <c r="U21" s="34">
        <v>3000000</v>
      </c>
      <c r="V21" s="35"/>
      <c r="W21" s="36">
        <f t="shared" si="0"/>
        <v>3000000</v>
      </c>
      <c r="X21" s="37">
        <f t="shared" si="1"/>
        <v>2700075</v>
      </c>
      <c r="Y21" s="37">
        <f t="shared" si="3"/>
        <v>299925</v>
      </c>
      <c r="Z21" s="40">
        <v>0.90002499999999996</v>
      </c>
      <c r="AA21" s="54"/>
    </row>
    <row r="22" spans="2:27" ht="38.25">
      <c r="B22" s="8"/>
      <c r="C22" s="39"/>
      <c r="D22" s="12" t="s">
        <v>373</v>
      </c>
      <c r="E22" s="12" t="s">
        <v>388</v>
      </c>
      <c r="F22" s="12" t="s">
        <v>389</v>
      </c>
      <c r="G22" s="12" t="s">
        <v>377</v>
      </c>
      <c r="H22" s="12" t="s">
        <v>375</v>
      </c>
      <c r="I22" s="12" t="s">
        <v>378</v>
      </c>
      <c r="J22" s="12" t="s">
        <v>496</v>
      </c>
      <c r="K22" s="8" t="s">
        <v>1050</v>
      </c>
      <c r="L22" s="8">
        <v>43</v>
      </c>
      <c r="M22" s="8" t="str">
        <f>VLOOKUP(L22,' (참고) 예산별 범례'!$A$2:$C$45,3,0)</f>
        <v>교부세 및 기타</v>
      </c>
      <c r="N22" s="8"/>
      <c r="O22" s="148">
        <v>2</v>
      </c>
      <c r="P22" s="8" t="str">
        <f>VLOOKUP(O22,' (참고) 예산별 범례'!$I$68:$J$76,2,0)</f>
        <v>안전사업비 및 안전관리비</v>
      </c>
      <c r="Q22" s="8"/>
      <c r="R22" s="12"/>
      <c r="S22" s="8" t="s">
        <v>344</v>
      </c>
      <c r="T22" s="8" t="s">
        <v>427</v>
      </c>
      <c r="U22" s="34">
        <v>1800000</v>
      </c>
      <c r="V22" s="35"/>
      <c r="W22" s="36">
        <f t="shared" si="0"/>
        <v>1800000</v>
      </c>
      <c r="X22" s="37">
        <f t="shared" si="1"/>
        <v>1248720</v>
      </c>
      <c r="Y22" s="37">
        <f t="shared" si="3"/>
        <v>551280</v>
      </c>
      <c r="Z22" s="40">
        <v>0.69373333333333331</v>
      </c>
      <c r="AA22" s="54"/>
    </row>
    <row r="23" spans="2:27" ht="38.25">
      <c r="B23" s="8"/>
      <c r="C23" s="39"/>
      <c r="D23" s="12" t="s">
        <v>373</v>
      </c>
      <c r="E23" s="12" t="s">
        <v>388</v>
      </c>
      <c r="F23" s="12" t="s">
        <v>389</v>
      </c>
      <c r="G23" s="12" t="s">
        <v>390</v>
      </c>
      <c r="H23" s="12" t="s">
        <v>391</v>
      </c>
      <c r="I23" s="12" t="s">
        <v>392</v>
      </c>
      <c r="J23" s="12" t="s">
        <v>497</v>
      </c>
      <c r="K23" s="8" t="s">
        <v>1050</v>
      </c>
      <c r="L23" s="8">
        <v>43</v>
      </c>
      <c r="M23" s="8" t="str">
        <f>VLOOKUP(L23,' (참고) 예산별 범례'!$A$2:$C$45,3,0)</f>
        <v>교부세 및 기타</v>
      </c>
      <c r="N23" s="8"/>
      <c r="O23" s="148">
        <v>9</v>
      </c>
      <c r="P23" s="8" t="str">
        <f>VLOOKUP(O23,' (참고) 예산별 범례'!$I$68:$J$76,2,0)</f>
        <v>기타</v>
      </c>
      <c r="Q23" s="8"/>
      <c r="R23" s="12"/>
      <c r="S23" s="8" t="s">
        <v>344</v>
      </c>
      <c r="T23" s="8" t="s">
        <v>427</v>
      </c>
      <c r="U23" s="34">
        <v>7500000</v>
      </c>
      <c r="V23" s="35"/>
      <c r="W23" s="36">
        <f t="shared" si="0"/>
        <v>7500000</v>
      </c>
      <c r="X23" s="37">
        <f t="shared" si="1"/>
        <v>7478610</v>
      </c>
      <c r="Y23" s="37">
        <f t="shared" si="3"/>
        <v>21390</v>
      </c>
      <c r="Z23" s="40">
        <v>0.99714800000000003</v>
      </c>
      <c r="AA23" s="54"/>
    </row>
    <row r="24" spans="2:27" ht="38.25">
      <c r="B24" s="8"/>
      <c r="C24" s="39"/>
      <c r="D24" s="12" t="s">
        <v>373</v>
      </c>
      <c r="E24" s="12" t="s">
        <v>388</v>
      </c>
      <c r="F24" s="12" t="s">
        <v>389</v>
      </c>
      <c r="G24" s="12" t="s">
        <v>393</v>
      </c>
      <c r="H24" s="12" t="s">
        <v>394</v>
      </c>
      <c r="I24" s="12" t="s">
        <v>394</v>
      </c>
      <c r="J24" s="12" t="s">
        <v>498</v>
      </c>
      <c r="K24" s="8" t="s">
        <v>1050</v>
      </c>
      <c r="L24" s="8">
        <v>36</v>
      </c>
      <c r="M24" s="8" t="str">
        <f>VLOOKUP(L24,' (참고) 예산별 범례'!$A$2:$C$45,3,0)</f>
        <v>안전문화 및 교육·훈련·홍보</v>
      </c>
      <c r="N24" s="8"/>
      <c r="O24" s="148">
        <v>9</v>
      </c>
      <c r="P24" s="8" t="str">
        <f>VLOOKUP(O24,' (참고) 예산별 범례'!$I$68:$J$76,2,0)</f>
        <v>기타</v>
      </c>
      <c r="Q24" s="8" t="s">
        <v>344</v>
      </c>
      <c r="R24" s="12"/>
      <c r="S24" s="12"/>
      <c r="T24" s="8" t="s">
        <v>427</v>
      </c>
      <c r="U24" s="34">
        <v>600000</v>
      </c>
      <c r="V24" s="35"/>
      <c r="W24" s="36">
        <f t="shared" si="0"/>
        <v>600000</v>
      </c>
      <c r="X24" s="37">
        <f t="shared" si="1"/>
        <v>600000</v>
      </c>
      <c r="Y24" s="37">
        <f t="shared" si="3"/>
        <v>0</v>
      </c>
      <c r="Z24" s="40">
        <v>1</v>
      </c>
      <c r="AA24" s="54"/>
    </row>
    <row r="25" spans="2:27" ht="38.25">
      <c r="B25" s="8"/>
      <c r="C25" s="39"/>
      <c r="D25" s="12" t="s">
        <v>373</v>
      </c>
      <c r="E25" s="12" t="s">
        <v>499</v>
      </c>
      <c r="F25" s="12" t="s">
        <v>500</v>
      </c>
      <c r="G25" s="12" t="s">
        <v>395</v>
      </c>
      <c r="H25" s="12" t="s">
        <v>396</v>
      </c>
      <c r="I25" s="12" t="s">
        <v>397</v>
      </c>
      <c r="J25" s="12" t="s">
        <v>501</v>
      </c>
      <c r="K25" s="8" t="s">
        <v>1049</v>
      </c>
      <c r="L25" s="8">
        <v>29</v>
      </c>
      <c r="M25" s="8" t="str">
        <f>VLOOKUP(L25,' (참고) 예산별 범례'!$A$2:$C$45,3,0)</f>
        <v>사업장 산재</v>
      </c>
      <c r="N25" s="8"/>
      <c r="O25" s="148">
        <v>4</v>
      </c>
      <c r="P25" s="8" t="str">
        <f>VLOOKUP(O25,' (참고) 예산별 범례'!$I$68:$J$76,2,0)</f>
        <v>안전관련 물품 및 장비 구입비등</v>
      </c>
      <c r="Q25" s="8" t="s">
        <v>344</v>
      </c>
      <c r="R25" s="12"/>
      <c r="S25" s="12"/>
      <c r="T25" s="8" t="s">
        <v>442</v>
      </c>
      <c r="U25" s="34">
        <v>4000000</v>
      </c>
      <c r="V25" s="35"/>
      <c r="W25" s="36">
        <f t="shared" si="0"/>
        <v>4000000</v>
      </c>
      <c r="X25" s="37">
        <f t="shared" si="1"/>
        <v>3813953.4883720931</v>
      </c>
      <c r="Y25" s="37">
        <f t="shared" si="3"/>
        <v>186046.51162790693</v>
      </c>
      <c r="Z25" s="40">
        <v>0.95348837209302328</v>
      </c>
      <c r="AA25" s="54"/>
    </row>
    <row r="26" spans="2:27" ht="38.25">
      <c r="B26" s="8"/>
      <c r="C26" s="41"/>
      <c r="D26" s="12" t="s">
        <v>373</v>
      </c>
      <c r="E26" s="12" t="s">
        <v>499</v>
      </c>
      <c r="F26" s="12" t="s">
        <v>500</v>
      </c>
      <c r="G26" s="12" t="s">
        <v>395</v>
      </c>
      <c r="H26" s="12" t="s">
        <v>396</v>
      </c>
      <c r="I26" s="12" t="s">
        <v>397</v>
      </c>
      <c r="J26" s="12" t="s">
        <v>502</v>
      </c>
      <c r="K26" s="8" t="s">
        <v>1049</v>
      </c>
      <c r="L26" s="8">
        <v>29</v>
      </c>
      <c r="M26" s="8" t="str">
        <f>VLOOKUP(L26,' (참고) 예산별 범례'!$A$2:$C$45,3,0)</f>
        <v>사업장 산재</v>
      </c>
      <c r="N26" s="8"/>
      <c r="O26" s="148">
        <v>4</v>
      </c>
      <c r="P26" s="8" t="str">
        <f>VLOOKUP(O26,' (참고) 예산별 범례'!$I$68:$J$76,2,0)</f>
        <v>안전관련 물품 및 장비 구입비등</v>
      </c>
      <c r="Q26" s="8" t="s">
        <v>344</v>
      </c>
      <c r="R26" s="12"/>
      <c r="S26" s="12"/>
      <c r="T26" s="8" t="s">
        <v>442</v>
      </c>
      <c r="U26" s="34">
        <v>300000</v>
      </c>
      <c r="V26" s="35"/>
      <c r="W26" s="36">
        <f t="shared" si="0"/>
        <v>300000</v>
      </c>
      <c r="X26" s="37">
        <f t="shared" si="1"/>
        <v>286046.51162790699</v>
      </c>
      <c r="Y26" s="37">
        <f t="shared" si="3"/>
        <v>13953.488372093008</v>
      </c>
      <c r="Z26" s="40">
        <v>0.95348837209302328</v>
      </c>
      <c r="AA26" s="54"/>
    </row>
    <row r="27" spans="2:27" ht="38.25">
      <c r="B27" s="24" t="s">
        <v>477</v>
      </c>
      <c r="C27" s="25"/>
      <c r="D27" s="24"/>
      <c r="E27" s="24"/>
      <c r="F27" s="24"/>
      <c r="G27" s="26"/>
      <c r="H27" s="27"/>
      <c r="I27" s="28"/>
      <c r="J27" s="24"/>
      <c r="K27" s="24"/>
      <c r="L27" s="24"/>
      <c r="M27" s="8" t="e">
        <f>VLOOKUP(L27,' (참고) 예산별 범례'!$A$2:$C$45,3,0)</f>
        <v>#N/A</v>
      </c>
      <c r="N27" s="24"/>
      <c r="O27" s="147"/>
      <c r="P27" s="8" t="e">
        <f>VLOOKUP(O27,' (참고) 예산별 범례'!$I$68:$J$76,2,0)</f>
        <v>#N/A</v>
      </c>
      <c r="Q27" s="24"/>
      <c r="R27" s="24"/>
      <c r="S27" s="24"/>
      <c r="T27" s="24"/>
      <c r="U27" s="29">
        <f>SUM(U28:U48)</f>
        <v>164456000</v>
      </c>
      <c r="V27" s="29">
        <f>SUM(V28:V48)</f>
        <v>0</v>
      </c>
      <c r="W27" s="29">
        <f>SUM(W28:W48)</f>
        <v>164456000</v>
      </c>
      <c r="X27" s="29">
        <f>SUM(X28:X48)</f>
        <v>137398790</v>
      </c>
      <c r="Y27" s="31">
        <f t="shared" si="3"/>
        <v>27057210</v>
      </c>
      <c r="Z27" s="32">
        <f>X27/W27</f>
        <v>0.83547447341538161</v>
      </c>
      <c r="AA27" s="53"/>
    </row>
    <row r="28" spans="2:27" ht="38.25">
      <c r="B28" s="8"/>
      <c r="C28" s="33" t="s">
        <v>346</v>
      </c>
      <c r="D28" s="12" t="s">
        <v>373</v>
      </c>
      <c r="E28" s="12" t="s">
        <v>503</v>
      </c>
      <c r="F28" s="12" t="s">
        <v>504</v>
      </c>
      <c r="G28" s="12" t="s">
        <v>377</v>
      </c>
      <c r="H28" s="12" t="s">
        <v>375</v>
      </c>
      <c r="I28" s="12" t="s">
        <v>378</v>
      </c>
      <c r="J28" s="12" t="s">
        <v>505</v>
      </c>
      <c r="K28" s="8" t="s">
        <v>1050</v>
      </c>
      <c r="L28" s="8">
        <v>43</v>
      </c>
      <c r="M28" s="8" t="str">
        <f>VLOOKUP(L28,' (참고) 예산별 범례'!$A$2:$C$45,3,0)</f>
        <v>교부세 및 기타</v>
      </c>
      <c r="N28" s="8"/>
      <c r="O28" s="148">
        <v>9</v>
      </c>
      <c r="P28" s="8" t="str">
        <f>VLOOKUP(O28,' (참고) 예산별 범례'!$I$68:$J$76,2,0)</f>
        <v>기타</v>
      </c>
      <c r="Q28" s="8" t="s">
        <v>344</v>
      </c>
      <c r="R28" s="12"/>
      <c r="S28" s="12"/>
      <c r="T28" s="8" t="s">
        <v>427</v>
      </c>
      <c r="U28" s="34">
        <v>1800000</v>
      </c>
      <c r="V28" s="35"/>
      <c r="W28" s="36">
        <f t="shared" si="0"/>
        <v>1800000</v>
      </c>
      <c r="X28" s="37">
        <f>W28*Z28</f>
        <v>704750</v>
      </c>
      <c r="Y28" s="37">
        <f t="shared" ref="Y28:Y36" si="4">W28-X28</f>
        <v>1095250</v>
      </c>
      <c r="Z28" s="40">
        <v>0.39152777777777775</v>
      </c>
      <c r="AA28" s="54"/>
    </row>
    <row r="29" spans="2:27" ht="38.25">
      <c r="B29" s="8"/>
      <c r="C29" s="39"/>
      <c r="D29" s="12" t="s">
        <v>373</v>
      </c>
      <c r="E29" s="12" t="s">
        <v>503</v>
      </c>
      <c r="F29" s="12" t="s">
        <v>398</v>
      </c>
      <c r="G29" s="12" t="s">
        <v>379</v>
      </c>
      <c r="H29" s="12" t="s">
        <v>375</v>
      </c>
      <c r="I29" s="12" t="s">
        <v>386</v>
      </c>
      <c r="J29" s="12" t="s">
        <v>506</v>
      </c>
      <c r="K29" s="8" t="s">
        <v>1050</v>
      </c>
      <c r="L29" s="8">
        <v>36</v>
      </c>
      <c r="M29" s="8" t="str">
        <f>VLOOKUP(L29,' (참고) 예산별 범례'!$A$2:$C$45,3,0)</f>
        <v>안전문화 및 교육·훈련·홍보</v>
      </c>
      <c r="N29" s="8"/>
      <c r="O29" s="148">
        <v>5</v>
      </c>
      <c r="P29" s="8" t="str">
        <f>VLOOKUP(O29,' (참고) 예산별 범례'!$I$68:$J$76,2,0)</f>
        <v>안전관련 교육훈련홍보</v>
      </c>
      <c r="Q29" s="8" t="s">
        <v>344</v>
      </c>
      <c r="R29" s="12"/>
      <c r="S29" s="12"/>
      <c r="T29" s="8" t="s">
        <v>427</v>
      </c>
      <c r="U29" s="34">
        <v>2000000</v>
      </c>
      <c r="V29" s="35"/>
      <c r="W29" s="36">
        <f t="shared" si="0"/>
        <v>2000000</v>
      </c>
      <c r="X29" s="37">
        <f t="shared" ref="X29:X48" si="5">W29*Z29</f>
        <v>1784682.0821193147</v>
      </c>
      <c r="Y29" s="37">
        <f t="shared" si="4"/>
        <v>215317.9178806853</v>
      </c>
      <c r="Z29" s="40">
        <v>0.89234104105965739</v>
      </c>
      <c r="AA29" s="54"/>
    </row>
    <row r="30" spans="2:27" ht="38.25">
      <c r="B30" s="8"/>
      <c r="C30" s="39"/>
      <c r="D30" s="12" t="s">
        <v>373</v>
      </c>
      <c r="E30" s="12" t="s">
        <v>503</v>
      </c>
      <c r="F30" s="12" t="s">
        <v>398</v>
      </c>
      <c r="G30" s="12" t="s">
        <v>379</v>
      </c>
      <c r="H30" s="12" t="s">
        <v>375</v>
      </c>
      <c r="I30" s="12" t="s">
        <v>386</v>
      </c>
      <c r="J30" s="12" t="s">
        <v>507</v>
      </c>
      <c r="K30" s="8" t="s">
        <v>1050</v>
      </c>
      <c r="L30" s="8">
        <v>36</v>
      </c>
      <c r="M30" s="8" t="str">
        <f>VLOOKUP(L30,' (참고) 예산별 범례'!$A$2:$C$45,3,0)</f>
        <v>안전문화 및 교육·훈련·홍보</v>
      </c>
      <c r="N30" s="8"/>
      <c r="O30" s="148">
        <v>5</v>
      </c>
      <c r="P30" s="8" t="str">
        <f>VLOOKUP(O30,' (참고) 예산별 범례'!$I$68:$J$76,2,0)</f>
        <v>안전관련 교육훈련홍보</v>
      </c>
      <c r="Q30" s="8" t="s">
        <v>344</v>
      </c>
      <c r="R30" s="12"/>
      <c r="S30" s="12"/>
      <c r="T30" s="8" t="s">
        <v>427</v>
      </c>
      <c r="U30" s="34">
        <v>44800000</v>
      </c>
      <c r="V30" s="35"/>
      <c r="W30" s="36">
        <f t="shared" si="0"/>
        <v>44800000</v>
      </c>
      <c r="X30" s="37">
        <f t="shared" si="5"/>
        <v>39976878.639472649</v>
      </c>
      <c r="Y30" s="37">
        <f t="shared" si="4"/>
        <v>4823121.3605273515</v>
      </c>
      <c r="Z30" s="40">
        <v>0.89234104105965739</v>
      </c>
      <c r="AA30" s="54"/>
    </row>
    <row r="31" spans="2:27" ht="38.25">
      <c r="B31" s="8"/>
      <c r="C31" s="39"/>
      <c r="D31" s="12" t="s">
        <v>373</v>
      </c>
      <c r="E31" s="12" t="s">
        <v>503</v>
      </c>
      <c r="F31" s="12" t="s">
        <v>398</v>
      </c>
      <c r="G31" s="12" t="s">
        <v>379</v>
      </c>
      <c r="H31" s="12" t="s">
        <v>375</v>
      </c>
      <c r="I31" s="12" t="s">
        <v>386</v>
      </c>
      <c r="J31" s="12" t="s">
        <v>508</v>
      </c>
      <c r="K31" s="8" t="s">
        <v>1050</v>
      </c>
      <c r="L31" s="8">
        <v>36</v>
      </c>
      <c r="M31" s="8" t="str">
        <f>VLOOKUP(L31,' (참고) 예산별 범례'!$A$2:$C$45,3,0)</f>
        <v>안전문화 및 교육·훈련·홍보</v>
      </c>
      <c r="N31" s="8"/>
      <c r="O31" s="148">
        <v>5</v>
      </c>
      <c r="P31" s="8" t="str">
        <f>VLOOKUP(O31,' (참고) 예산별 범례'!$I$68:$J$76,2,0)</f>
        <v>안전관련 교육훈련홍보</v>
      </c>
      <c r="Q31" s="12"/>
      <c r="R31" s="12"/>
      <c r="S31" s="8" t="s">
        <v>344</v>
      </c>
      <c r="T31" s="8" t="s">
        <v>427</v>
      </c>
      <c r="U31" s="34">
        <v>3200000</v>
      </c>
      <c r="V31" s="35"/>
      <c r="W31" s="36">
        <f t="shared" si="0"/>
        <v>3200000</v>
      </c>
      <c r="X31" s="37">
        <f t="shared" si="5"/>
        <v>2855491.3313909038</v>
      </c>
      <c r="Y31" s="37">
        <f t="shared" si="4"/>
        <v>344508.6686090962</v>
      </c>
      <c r="Z31" s="40">
        <v>0.89234104105965739</v>
      </c>
      <c r="AA31" s="54"/>
    </row>
    <row r="32" spans="2:27" ht="38.25">
      <c r="B32" s="8"/>
      <c r="C32" s="39"/>
      <c r="D32" s="12" t="s">
        <v>373</v>
      </c>
      <c r="E32" s="12" t="s">
        <v>503</v>
      </c>
      <c r="F32" s="12" t="s">
        <v>398</v>
      </c>
      <c r="G32" s="12" t="s">
        <v>379</v>
      </c>
      <c r="H32" s="12" t="s">
        <v>375</v>
      </c>
      <c r="I32" s="12" t="s">
        <v>386</v>
      </c>
      <c r="J32" s="12" t="s">
        <v>509</v>
      </c>
      <c r="K32" s="8" t="s">
        <v>1050</v>
      </c>
      <c r="L32" s="8">
        <v>36</v>
      </c>
      <c r="M32" s="8" t="str">
        <f>VLOOKUP(L32,' (참고) 예산별 범례'!$A$2:$C$45,3,0)</f>
        <v>안전문화 및 교육·훈련·홍보</v>
      </c>
      <c r="N32" s="8"/>
      <c r="O32" s="148">
        <v>5</v>
      </c>
      <c r="P32" s="8" t="str">
        <f>VLOOKUP(O32,' (참고) 예산별 범례'!$I$68:$J$76,2,0)</f>
        <v>안전관련 교육훈련홍보</v>
      </c>
      <c r="Q32" s="12"/>
      <c r="R32" s="12"/>
      <c r="S32" s="8" t="s">
        <v>344</v>
      </c>
      <c r="T32" s="8" t="s">
        <v>427</v>
      </c>
      <c r="U32" s="34">
        <v>23160000</v>
      </c>
      <c r="V32" s="35"/>
      <c r="W32" s="36">
        <f t="shared" si="0"/>
        <v>23160000</v>
      </c>
      <c r="X32" s="37">
        <f t="shared" si="5"/>
        <v>20666618.510941666</v>
      </c>
      <c r="Y32" s="37">
        <f t="shared" si="4"/>
        <v>2493381.4890583344</v>
      </c>
      <c r="Z32" s="40">
        <v>0.89234104105965739</v>
      </c>
      <c r="AA32" s="54"/>
    </row>
    <row r="33" spans="2:27" ht="38.25">
      <c r="B33" s="8"/>
      <c r="C33" s="39"/>
      <c r="D33" s="12" t="s">
        <v>373</v>
      </c>
      <c r="E33" s="12" t="s">
        <v>503</v>
      </c>
      <c r="F33" s="12" t="s">
        <v>398</v>
      </c>
      <c r="G33" s="12" t="s">
        <v>379</v>
      </c>
      <c r="H33" s="12" t="s">
        <v>375</v>
      </c>
      <c r="I33" s="12" t="s">
        <v>386</v>
      </c>
      <c r="J33" s="12" t="s">
        <v>510</v>
      </c>
      <c r="K33" s="8" t="s">
        <v>1050</v>
      </c>
      <c r="L33" s="8">
        <v>36</v>
      </c>
      <c r="M33" s="8" t="str">
        <f>VLOOKUP(L33,' (참고) 예산별 범례'!$A$2:$C$45,3,0)</f>
        <v>안전문화 및 교육·훈련·홍보</v>
      </c>
      <c r="N33" s="8"/>
      <c r="O33" s="148">
        <v>5</v>
      </c>
      <c r="P33" s="8" t="str">
        <f>VLOOKUP(O33,' (참고) 예산별 범례'!$I$68:$J$76,2,0)</f>
        <v>안전관련 교육훈련홍보</v>
      </c>
      <c r="Q33" s="12"/>
      <c r="R33" s="12"/>
      <c r="S33" s="8" t="s">
        <v>344</v>
      </c>
      <c r="T33" s="8" t="s">
        <v>427</v>
      </c>
      <c r="U33" s="34">
        <v>3000000</v>
      </c>
      <c r="V33" s="35"/>
      <c r="W33" s="36">
        <f t="shared" si="0"/>
        <v>3000000</v>
      </c>
      <c r="X33" s="37">
        <f t="shared" si="5"/>
        <v>2677023.1231789724</v>
      </c>
      <c r="Y33" s="37">
        <f t="shared" si="4"/>
        <v>322976.8768210276</v>
      </c>
      <c r="Z33" s="40">
        <v>0.89234104105965739</v>
      </c>
      <c r="AA33" s="54"/>
    </row>
    <row r="34" spans="2:27" ht="38.25">
      <c r="B34" s="8"/>
      <c r="C34" s="39"/>
      <c r="D34" s="12" t="s">
        <v>373</v>
      </c>
      <c r="E34" s="12" t="s">
        <v>503</v>
      </c>
      <c r="F34" s="12" t="s">
        <v>398</v>
      </c>
      <c r="G34" s="12" t="s">
        <v>379</v>
      </c>
      <c r="H34" s="12" t="s">
        <v>375</v>
      </c>
      <c r="I34" s="12" t="s">
        <v>386</v>
      </c>
      <c r="J34" s="12" t="s">
        <v>511</v>
      </c>
      <c r="K34" s="8" t="s">
        <v>1050</v>
      </c>
      <c r="L34" s="8">
        <v>36</v>
      </c>
      <c r="M34" s="8" t="str">
        <f>VLOOKUP(L34,' (참고) 예산별 범례'!$A$2:$C$45,3,0)</f>
        <v>안전문화 및 교육·훈련·홍보</v>
      </c>
      <c r="N34" s="8"/>
      <c r="O34" s="148">
        <v>5</v>
      </c>
      <c r="P34" s="8" t="str">
        <f>VLOOKUP(O34,' (참고) 예산별 범례'!$I$68:$J$76,2,0)</f>
        <v>안전관련 교육훈련홍보</v>
      </c>
      <c r="Q34" s="8"/>
      <c r="R34" s="12"/>
      <c r="S34" s="8" t="s">
        <v>344</v>
      </c>
      <c r="T34" s="8" t="s">
        <v>427</v>
      </c>
      <c r="U34" s="34">
        <v>6000000</v>
      </c>
      <c r="V34" s="35"/>
      <c r="W34" s="36">
        <f t="shared" si="0"/>
        <v>6000000</v>
      </c>
      <c r="X34" s="37">
        <f t="shared" si="5"/>
        <v>5354046.2463579448</v>
      </c>
      <c r="Y34" s="37">
        <f t="shared" si="4"/>
        <v>645953.75364205521</v>
      </c>
      <c r="Z34" s="40">
        <v>0.89234104105965739</v>
      </c>
      <c r="AA34" s="54"/>
    </row>
    <row r="35" spans="2:27" ht="38.25">
      <c r="B35" s="8"/>
      <c r="C35" s="39"/>
      <c r="D35" s="12" t="s">
        <v>373</v>
      </c>
      <c r="E35" s="12" t="s">
        <v>503</v>
      </c>
      <c r="F35" s="12" t="s">
        <v>398</v>
      </c>
      <c r="G35" s="12" t="s">
        <v>379</v>
      </c>
      <c r="H35" s="12" t="s">
        <v>375</v>
      </c>
      <c r="I35" s="12" t="s">
        <v>386</v>
      </c>
      <c r="J35" s="12" t="s">
        <v>512</v>
      </c>
      <c r="K35" s="8" t="s">
        <v>1050</v>
      </c>
      <c r="L35" s="8">
        <v>36</v>
      </c>
      <c r="M35" s="8" t="str">
        <f>VLOOKUP(L35,' (참고) 예산별 범례'!$A$2:$C$45,3,0)</f>
        <v>안전문화 및 교육·훈련·홍보</v>
      </c>
      <c r="N35" s="8"/>
      <c r="O35" s="148">
        <v>5</v>
      </c>
      <c r="P35" s="8" t="str">
        <f>VLOOKUP(O35,' (참고) 예산별 범례'!$I$68:$J$76,2,0)</f>
        <v>안전관련 교육훈련홍보</v>
      </c>
      <c r="Q35" s="12"/>
      <c r="R35" s="12"/>
      <c r="S35" s="8" t="s">
        <v>344</v>
      </c>
      <c r="T35" s="8" t="s">
        <v>427</v>
      </c>
      <c r="U35" s="34">
        <v>1000000</v>
      </c>
      <c r="V35" s="35"/>
      <c r="W35" s="36">
        <f t="shared" si="0"/>
        <v>1000000</v>
      </c>
      <c r="X35" s="37">
        <f t="shared" si="5"/>
        <v>892341.04105965735</v>
      </c>
      <c r="Y35" s="37">
        <f t="shared" si="4"/>
        <v>107658.95894034265</v>
      </c>
      <c r="Z35" s="40">
        <v>0.89234104105965739</v>
      </c>
      <c r="AA35" s="54"/>
    </row>
    <row r="36" spans="2:27" ht="38.25">
      <c r="B36" s="8"/>
      <c r="C36" s="39"/>
      <c r="D36" s="12" t="s">
        <v>373</v>
      </c>
      <c r="E36" s="12" t="s">
        <v>503</v>
      </c>
      <c r="F36" s="12" t="s">
        <v>398</v>
      </c>
      <c r="G36" s="12" t="s">
        <v>379</v>
      </c>
      <c r="H36" s="12" t="s">
        <v>375</v>
      </c>
      <c r="I36" s="12" t="s">
        <v>386</v>
      </c>
      <c r="J36" s="12" t="s">
        <v>513</v>
      </c>
      <c r="K36" s="8" t="s">
        <v>1050</v>
      </c>
      <c r="L36" s="8">
        <v>36</v>
      </c>
      <c r="M36" s="8" t="str">
        <f>VLOOKUP(L36,' (참고) 예산별 범례'!$A$2:$C$45,3,0)</f>
        <v>안전문화 및 교육·훈련·홍보</v>
      </c>
      <c r="N36" s="8"/>
      <c r="O36" s="148">
        <v>5</v>
      </c>
      <c r="P36" s="8" t="str">
        <f>VLOOKUP(O36,' (참고) 예산별 범례'!$I$68:$J$76,2,0)</f>
        <v>안전관련 교육훈련홍보</v>
      </c>
      <c r="Q36" s="12"/>
      <c r="R36" s="12"/>
      <c r="S36" s="8" t="s">
        <v>344</v>
      </c>
      <c r="T36" s="8" t="s">
        <v>427</v>
      </c>
      <c r="U36" s="34">
        <v>13626000</v>
      </c>
      <c r="V36" s="35"/>
      <c r="W36" s="36">
        <f t="shared" si="0"/>
        <v>13626000</v>
      </c>
      <c r="X36" s="37">
        <f t="shared" si="5"/>
        <v>12159039.025478892</v>
      </c>
      <c r="Y36" s="37">
        <f t="shared" si="4"/>
        <v>1466960.974521108</v>
      </c>
      <c r="Z36" s="40">
        <v>0.89234104105965739</v>
      </c>
      <c r="AA36" s="54"/>
    </row>
    <row r="37" spans="2:27" ht="38.25">
      <c r="B37" s="8"/>
      <c r="C37" s="39"/>
      <c r="D37" s="12" t="s">
        <v>373</v>
      </c>
      <c r="E37" s="12" t="s">
        <v>503</v>
      </c>
      <c r="F37" s="12" t="s">
        <v>398</v>
      </c>
      <c r="G37" s="12" t="s">
        <v>380</v>
      </c>
      <c r="H37" s="12" t="s">
        <v>375</v>
      </c>
      <c r="I37" s="12" t="s">
        <v>399</v>
      </c>
      <c r="J37" s="12" t="s">
        <v>514</v>
      </c>
      <c r="K37" s="8" t="s">
        <v>1050</v>
      </c>
      <c r="L37" s="8">
        <v>43</v>
      </c>
      <c r="M37" s="8" t="str">
        <f>VLOOKUP(L37,' (참고) 예산별 범례'!$A$2:$C$45,3,0)</f>
        <v>교부세 및 기타</v>
      </c>
      <c r="N37" s="8"/>
      <c r="O37" s="148">
        <v>9</v>
      </c>
      <c r="P37" s="8" t="str">
        <f>VLOOKUP(O37,' (참고) 예산별 범례'!$I$68:$J$76,2,0)</f>
        <v>기타</v>
      </c>
      <c r="Q37" s="8" t="s">
        <v>344</v>
      </c>
      <c r="R37" s="12"/>
      <c r="S37" s="12"/>
      <c r="T37" s="8" t="s">
        <v>428</v>
      </c>
      <c r="U37" s="34">
        <v>1980000</v>
      </c>
      <c r="V37" s="35"/>
      <c r="W37" s="36">
        <f t="shared" si="0"/>
        <v>1980000</v>
      </c>
      <c r="X37" s="37">
        <f t="shared" si="5"/>
        <v>1674420</v>
      </c>
      <c r="Y37" s="37">
        <f t="shared" ref="Y37:Y55" si="6">W37-X37</f>
        <v>305580</v>
      </c>
      <c r="Z37" s="40">
        <v>0.84566666666666668</v>
      </c>
      <c r="AA37" s="54"/>
    </row>
    <row r="38" spans="2:27" ht="38.25">
      <c r="B38" s="8"/>
      <c r="C38" s="39"/>
      <c r="D38" s="12" t="s">
        <v>373</v>
      </c>
      <c r="E38" s="12" t="s">
        <v>503</v>
      </c>
      <c r="F38" s="12" t="s">
        <v>400</v>
      </c>
      <c r="G38" s="12" t="s">
        <v>401</v>
      </c>
      <c r="H38" s="12" t="s">
        <v>375</v>
      </c>
      <c r="I38" s="12" t="s">
        <v>402</v>
      </c>
      <c r="J38" s="12" t="s">
        <v>515</v>
      </c>
      <c r="K38" s="8" t="s">
        <v>1050</v>
      </c>
      <c r="L38" s="8">
        <v>38</v>
      </c>
      <c r="M38" s="8" t="str">
        <f>VLOOKUP(L38,' (참고) 예산별 범례'!$A$2:$C$45,3,0)</f>
        <v>재난 구호 및 복구</v>
      </c>
      <c r="N38" s="8"/>
      <c r="O38" s="148">
        <v>9</v>
      </c>
      <c r="P38" s="8" t="str">
        <f>VLOOKUP(O38,' (참고) 예산별 범례'!$I$68:$J$76,2,0)</f>
        <v>기타</v>
      </c>
      <c r="Q38" s="8"/>
      <c r="R38" s="12"/>
      <c r="S38" s="8" t="s">
        <v>344</v>
      </c>
      <c r="T38" s="8" t="s">
        <v>426</v>
      </c>
      <c r="U38" s="34">
        <v>2200000</v>
      </c>
      <c r="V38" s="35"/>
      <c r="W38" s="36">
        <f t="shared" si="0"/>
        <v>2200000</v>
      </c>
      <c r="X38" s="37">
        <f t="shared" si="5"/>
        <v>762882.905982906</v>
      </c>
      <c r="Y38" s="37">
        <f t="shared" si="6"/>
        <v>1437117.094017094</v>
      </c>
      <c r="Z38" s="40">
        <v>0.34676495726495726</v>
      </c>
      <c r="AA38" s="54"/>
    </row>
    <row r="39" spans="2:27" ht="38.25">
      <c r="B39" s="8"/>
      <c r="C39" s="39"/>
      <c r="D39" s="12" t="s">
        <v>373</v>
      </c>
      <c r="E39" s="12" t="s">
        <v>503</v>
      </c>
      <c r="F39" s="12" t="s">
        <v>400</v>
      </c>
      <c r="G39" s="12" t="s">
        <v>401</v>
      </c>
      <c r="H39" s="12" t="s">
        <v>375</v>
      </c>
      <c r="I39" s="12" t="s">
        <v>402</v>
      </c>
      <c r="J39" s="12" t="s">
        <v>516</v>
      </c>
      <c r="K39" s="8" t="s">
        <v>1050</v>
      </c>
      <c r="L39" s="8">
        <v>43</v>
      </c>
      <c r="M39" s="8" t="str">
        <f>VLOOKUP(L39,' (참고) 예산별 범례'!$A$2:$C$45,3,0)</f>
        <v>교부세 및 기타</v>
      </c>
      <c r="N39" s="8"/>
      <c r="O39" s="148">
        <v>9</v>
      </c>
      <c r="P39" s="8" t="str">
        <f>VLOOKUP(O39,' (참고) 예산별 범례'!$I$68:$J$76,2,0)</f>
        <v>기타</v>
      </c>
      <c r="Q39" s="8"/>
      <c r="R39" s="12"/>
      <c r="S39" s="8" t="s">
        <v>344</v>
      </c>
      <c r="T39" s="8" t="s">
        <v>427</v>
      </c>
      <c r="U39" s="34">
        <v>140000</v>
      </c>
      <c r="V39" s="35"/>
      <c r="W39" s="36">
        <f t="shared" si="0"/>
        <v>140000</v>
      </c>
      <c r="X39" s="37">
        <f t="shared" si="5"/>
        <v>48547.094017094016</v>
      </c>
      <c r="Y39" s="37">
        <f t="shared" si="6"/>
        <v>91452.905982905984</v>
      </c>
      <c r="Z39" s="40">
        <v>0.34676495726495726</v>
      </c>
      <c r="AA39" s="54"/>
    </row>
    <row r="40" spans="2:27" ht="38.25">
      <c r="B40" s="8"/>
      <c r="C40" s="39"/>
      <c r="D40" s="12" t="s">
        <v>373</v>
      </c>
      <c r="E40" s="12" t="s">
        <v>503</v>
      </c>
      <c r="F40" s="12" t="s">
        <v>400</v>
      </c>
      <c r="G40" s="12" t="s">
        <v>403</v>
      </c>
      <c r="H40" s="12" t="s">
        <v>375</v>
      </c>
      <c r="I40" s="12" t="s">
        <v>404</v>
      </c>
      <c r="J40" s="12" t="s">
        <v>517</v>
      </c>
      <c r="K40" s="8" t="s">
        <v>1049</v>
      </c>
      <c r="L40" s="8">
        <v>13</v>
      </c>
      <c r="M40" s="8" t="str">
        <f>VLOOKUP(L40,' (참고) 예산별 범례'!$A$2:$C$45,3,0)</f>
        <v>도로교통 재난·사고</v>
      </c>
      <c r="N40" s="8"/>
      <c r="O40" s="148">
        <v>9</v>
      </c>
      <c r="P40" s="8" t="str">
        <f>VLOOKUP(O40,' (참고) 예산별 범례'!$I$68:$J$76,2,0)</f>
        <v>기타</v>
      </c>
      <c r="Q40" s="8"/>
      <c r="R40" s="12"/>
      <c r="S40" s="8" t="s">
        <v>344</v>
      </c>
      <c r="T40" s="8" t="s">
        <v>428</v>
      </c>
      <c r="U40" s="34">
        <v>2000000</v>
      </c>
      <c r="V40" s="35"/>
      <c r="W40" s="36">
        <f t="shared" si="0"/>
        <v>2000000</v>
      </c>
      <c r="X40" s="37">
        <f t="shared" si="5"/>
        <v>612200</v>
      </c>
      <c r="Y40" s="37">
        <f t="shared" si="6"/>
        <v>1387800</v>
      </c>
      <c r="Z40" s="40">
        <v>0.30609999999999998</v>
      </c>
      <c r="AA40" s="54"/>
    </row>
    <row r="41" spans="2:27" ht="38.25">
      <c r="B41" s="8"/>
      <c r="C41" s="39"/>
      <c r="D41" s="12" t="s">
        <v>373</v>
      </c>
      <c r="E41" s="12" t="s">
        <v>503</v>
      </c>
      <c r="F41" s="12" t="s">
        <v>518</v>
      </c>
      <c r="G41" s="12" t="s">
        <v>393</v>
      </c>
      <c r="H41" s="12" t="s">
        <v>394</v>
      </c>
      <c r="I41" s="12" t="s">
        <v>394</v>
      </c>
      <c r="J41" s="12" t="s">
        <v>519</v>
      </c>
      <c r="K41" s="8" t="s">
        <v>1050</v>
      </c>
      <c r="L41" s="8">
        <v>36</v>
      </c>
      <c r="M41" s="8" t="str">
        <f>VLOOKUP(L41,' (참고) 예산별 범례'!$A$2:$C$45,3,0)</f>
        <v>안전문화 및 교육·훈련·홍보</v>
      </c>
      <c r="N41" s="8"/>
      <c r="O41" s="148">
        <v>9</v>
      </c>
      <c r="P41" s="8" t="str">
        <f>VLOOKUP(O41,' (참고) 예산별 범례'!$I$68:$J$76,2,0)</f>
        <v>기타</v>
      </c>
      <c r="Q41" s="8" t="s">
        <v>344</v>
      </c>
      <c r="R41" s="12"/>
      <c r="S41" s="12"/>
      <c r="T41" s="8" t="s">
        <v>427</v>
      </c>
      <c r="U41" s="34">
        <v>1500000</v>
      </c>
      <c r="V41" s="35"/>
      <c r="W41" s="36">
        <f t="shared" si="0"/>
        <v>1500000</v>
      </c>
      <c r="X41" s="37">
        <f t="shared" si="5"/>
        <v>1500000</v>
      </c>
      <c r="Y41" s="37">
        <f t="shared" si="6"/>
        <v>0</v>
      </c>
      <c r="Z41" s="40">
        <v>1</v>
      </c>
      <c r="AA41" s="54"/>
    </row>
    <row r="42" spans="2:27" ht="38.25">
      <c r="B42" s="8"/>
      <c r="C42" s="39"/>
      <c r="D42" s="12" t="s">
        <v>373</v>
      </c>
      <c r="E42" s="12" t="s">
        <v>503</v>
      </c>
      <c r="F42" s="12" t="s">
        <v>518</v>
      </c>
      <c r="G42" s="12" t="s">
        <v>393</v>
      </c>
      <c r="H42" s="12" t="s">
        <v>394</v>
      </c>
      <c r="I42" s="12" t="s">
        <v>394</v>
      </c>
      <c r="J42" s="12" t="s">
        <v>520</v>
      </c>
      <c r="K42" s="8" t="s">
        <v>1050</v>
      </c>
      <c r="L42" s="8">
        <v>36</v>
      </c>
      <c r="M42" s="8" t="str">
        <f>VLOOKUP(L42,' (참고) 예산별 범례'!$A$2:$C$45,3,0)</f>
        <v>안전문화 및 교육·훈련·홍보</v>
      </c>
      <c r="N42" s="8"/>
      <c r="O42" s="148">
        <v>9</v>
      </c>
      <c r="P42" s="8" t="str">
        <f>VLOOKUP(O42,' (참고) 예산별 범례'!$I$68:$J$76,2,0)</f>
        <v>기타</v>
      </c>
      <c r="Q42" s="8" t="s">
        <v>344</v>
      </c>
      <c r="R42" s="12"/>
      <c r="S42" s="12"/>
      <c r="T42" s="8" t="s">
        <v>427</v>
      </c>
      <c r="U42" s="34">
        <v>500000</v>
      </c>
      <c r="V42" s="35"/>
      <c r="W42" s="36">
        <f t="shared" si="0"/>
        <v>500000</v>
      </c>
      <c r="X42" s="37">
        <f t="shared" si="5"/>
        <v>500000</v>
      </c>
      <c r="Y42" s="37">
        <f t="shared" si="6"/>
        <v>0</v>
      </c>
      <c r="Z42" s="40">
        <v>1</v>
      </c>
      <c r="AA42" s="54"/>
    </row>
    <row r="43" spans="2:27" ht="38.25">
      <c r="B43" s="8"/>
      <c r="C43" s="39"/>
      <c r="D43" s="12" t="s">
        <v>373</v>
      </c>
      <c r="E43" s="12" t="s">
        <v>503</v>
      </c>
      <c r="F43" s="12" t="s">
        <v>518</v>
      </c>
      <c r="G43" s="12" t="s">
        <v>393</v>
      </c>
      <c r="H43" s="12" t="s">
        <v>394</v>
      </c>
      <c r="I43" s="12" t="s">
        <v>394</v>
      </c>
      <c r="J43" s="12" t="s">
        <v>521</v>
      </c>
      <c r="K43" s="8" t="s">
        <v>1050</v>
      </c>
      <c r="L43" s="8">
        <v>36</v>
      </c>
      <c r="M43" s="8" t="str">
        <f>VLOOKUP(L43,' (참고) 예산별 범례'!$A$2:$C$45,3,0)</f>
        <v>안전문화 및 교육·훈련·홍보</v>
      </c>
      <c r="N43" s="8"/>
      <c r="O43" s="148">
        <v>9</v>
      </c>
      <c r="P43" s="8" t="str">
        <f>VLOOKUP(O43,' (참고) 예산별 범례'!$I$68:$J$76,2,0)</f>
        <v>기타</v>
      </c>
      <c r="Q43" s="8" t="s">
        <v>344</v>
      </c>
      <c r="R43" s="12"/>
      <c r="S43" s="12"/>
      <c r="T43" s="8" t="s">
        <v>427</v>
      </c>
      <c r="U43" s="34">
        <v>2000000</v>
      </c>
      <c r="V43" s="35"/>
      <c r="W43" s="36">
        <f t="shared" si="0"/>
        <v>2000000</v>
      </c>
      <c r="X43" s="37">
        <f t="shared" si="5"/>
        <v>2000000</v>
      </c>
      <c r="Y43" s="37">
        <f t="shared" si="6"/>
        <v>0</v>
      </c>
      <c r="Z43" s="40">
        <v>1</v>
      </c>
      <c r="AA43" s="54"/>
    </row>
    <row r="44" spans="2:27" ht="38.25">
      <c r="B44" s="8"/>
      <c r="C44" s="39"/>
      <c r="D44" s="12" t="s">
        <v>373</v>
      </c>
      <c r="E44" s="12" t="s">
        <v>388</v>
      </c>
      <c r="F44" s="12" t="s">
        <v>405</v>
      </c>
      <c r="G44" s="12" t="s">
        <v>380</v>
      </c>
      <c r="H44" s="12" t="s">
        <v>375</v>
      </c>
      <c r="I44" s="12" t="s">
        <v>399</v>
      </c>
      <c r="J44" s="12" t="s">
        <v>522</v>
      </c>
      <c r="K44" s="8" t="s">
        <v>1050</v>
      </c>
      <c r="L44" s="8">
        <v>43</v>
      </c>
      <c r="M44" s="8" t="str">
        <f>VLOOKUP(L44,' (참고) 예산별 범례'!$A$2:$C$45,3,0)</f>
        <v>교부세 및 기타</v>
      </c>
      <c r="N44" s="8"/>
      <c r="O44" s="148">
        <v>9</v>
      </c>
      <c r="P44" s="8" t="str">
        <f>VLOOKUP(O44,' (참고) 예산별 범례'!$I$68:$J$76,2,0)</f>
        <v>기타</v>
      </c>
      <c r="Q44" s="12"/>
      <c r="R44" s="12"/>
      <c r="S44" s="8" t="s">
        <v>344</v>
      </c>
      <c r="T44" s="8" t="s">
        <v>427</v>
      </c>
      <c r="U44" s="34">
        <v>10800000</v>
      </c>
      <c r="V44" s="35"/>
      <c r="W44" s="36">
        <f t="shared" si="0"/>
        <v>10800000</v>
      </c>
      <c r="X44" s="37">
        <f t="shared" si="5"/>
        <v>8404727.2007200718</v>
      </c>
      <c r="Y44" s="37">
        <f t="shared" si="6"/>
        <v>2395272.7992799282</v>
      </c>
      <c r="Z44" s="40">
        <v>0.77821548154815479</v>
      </c>
      <c r="AA44" s="54"/>
    </row>
    <row r="45" spans="2:27" ht="38.25">
      <c r="B45" s="8"/>
      <c r="C45" s="39"/>
      <c r="D45" s="12" t="s">
        <v>373</v>
      </c>
      <c r="E45" s="12" t="s">
        <v>388</v>
      </c>
      <c r="F45" s="12" t="s">
        <v>405</v>
      </c>
      <c r="G45" s="12" t="s">
        <v>380</v>
      </c>
      <c r="H45" s="12" t="s">
        <v>375</v>
      </c>
      <c r="I45" s="12" t="s">
        <v>399</v>
      </c>
      <c r="J45" s="12" t="s">
        <v>523</v>
      </c>
      <c r="K45" s="8" t="s">
        <v>1050</v>
      </c>
      <c r="L45" s="8">
        <v>43</v>
      </c>
      <c r="M45" s="8" t="str">
        <f>VLOOKUP(L45,' (참고) 예산별 범례'!$A$2:$C$45,3,0)</f>
        <v>교부세 및 기타</v>
      </c>
      <c r="N45" s="8"/>
      <c r="O45" s="148">
        <v>9</v>
      </c>
      <c r="P45" s="8" t="str">
        <f>VLOOKUP(O45,' (참고) 예산별 범례'!$I$68:$J$76,2,0)</f>
        <v>기타</v>
      </c>
      <c r="Q45" s="8" t="s">
        <v>344</v>
      </c>
      <c r="R45" s="12"/>
      <c r="S45" s="8"/>
      <c r="T45" s="8" t="s">
        <v>427</v>
      </c>
      <c r="U45" s="34">
        <v>4200000</v>
      </c>
      <c r="V45" s="35"/>
      <c r="W45" s="36">
        <f t="shared" si="0"/>
        <v>4200000</v>
      </c>
      <c r="X45" s="37">
        <f t="shared" si="5"/>
        <v>3268505.02250225</v>
      </c>
      <c r="Y45" s="37">
        <f t="shared" si="6"/>
        <v>931494.97749774996</v>
      </c>
      <c r="Z45" s="40">
        <v>0.77821548154815479</v>
      </c>
      <c r="AA45" s="54"/>
    </row>
    <row r="46" spans="2:27" ht="38.25">
      <c r="B46" s="8"/>
      <c r="C46" s="39"/>
      <c r="D46" s="12" t="s">
        <v>373</v>
      </c>
      <c r="E46" s="12" t="s">
        <v>388</v>
      </c>
      <c r="F46" s="12" t="s">
        <v>405</v>
      </c>
      <c r="G46" s="12" t="s">
        <v>380</v>
      </c>
      <c r="H46" s="12" t="s">
        <v>375</v>
      </c>
      <c r="I46" s="12" t="s">
        <v>399</v>
      </c>
      <c r="J46" s="12" t="s">
        <v>524</v>
      </c>
      <c r="K46" s="152" t="s">
        <v>1049</v>
      </c>
      <c r="L46" s="152">
        <v>19</v>
      </c>
      <c r="M46" s="8" t="str">
        <f>VLOOKUP(L46,' (참고) 예산별 범례'!$A$2:$C$45,3,0)</f>
        <v>미세먼지</v>
      </c>
      <c r="N46" s="8"/>
      <c r="O46" s="148">
        <v>9</v>
      </c>
      <c r="P46" s="8" t="str">
        <f>VLOOKUP(O46,' (참고) 예산별 범례'!$I$68:$J$76,2,0)</f>
        <v>기타</v>
      </c>
      <c r="Q46" s="8"/>
      <c r="R46" s="12"/>
      <c r="S46" s="8" t="s">
        <v>344</v>
      </c>
      <c r="T46" s="8" t="s">
        <v>427</v>
      </c>
      <c r="U46" s="34">
        <v>26460000</v>
      </c>
      <c r="V46" s="35"/>
      <c r="W46" s="36">
        <f t="shared" si="0"/>
        <v>26460000</v>
      </c>
      <c r="X46" s="37">
        <f t="shared" si="5"/>
        <v>20591581.641764175</v>
      </c>
      <c r="Y46" s="37">
        <f t="shared" si="6"/>
        <v>5868418.3582358249</v>
      </c>
      <c r="Z46" s="40">
        <v>0.77821548154815479</v>
      </c>
      <c r="AA46" s="54"/>
    </row>
    <row r="47" spans="2:27" ht="38.25">
      <c r="B47" s="8"/>
      <c r="C47" s="39"/>
      <c r="D47" s="12" t="s">
        <v>373</v>
      </c>
      <c r="E47" s="12" t="s">
        <v>388</v>
      </c>
      <c r="F47" s="12" t="s">
        <v>405</v>
      </c>
      <c r="G47" s="12" t="s">
        <v>380</v>
      </c>
      <c r="H47" s="12" t="s">
        <v>375</v>
      </c>
      <c r="I47" s="12" t="s">
        <v>399</v>
      </c>
      <c r="J47" s="12" t="s">
        <v>525</v>
      </c>
      <c r="K47" s="8" t="s">
        <v>1050</v>
      </c>
      <c r="L47" s="8">
        <v>36</v>
      </c>
      <c r="M47" s="8" t="str">
        <f>VLOOKUP(L47,' (참고) 예산별 범례'!$A$2:$C$45,3,0)</f>
        <v>안전문화 및 교육·훈련·홍보</v>
      </c>
      <c r="N47" s="8"/>
      <c r="O47" s="148">
        <v>5</v>
      </c>
      <c r="P47" s="8" t="str">
        <f>VLOOKUP(O47,' (참고) 예산별 범례'!$I$68:$J$76,2,0)</f>
        <v>안전관련 교육훈련홍보</v>
      </c>
      <c r="Q47" s="8"/>
      <c r="R47" s="12"/>
      <c r="S47" s="8" t="s">
        <v>344</v>
      </c>
      <c r="T47" s="8" t="s">
        <v>427</v>
      </c>
      <c r="U47" s="34">
        <v>1000000</v>
      </c>
      <c r="V47" s="35"/>
      <c r="W47" s="36">
        <f t="shared" si="0"/>
        <v>1000000</v>
      </c>
      <c r="X47" s="37">
        <f t="shared" si="5"/>
        <v>778215.48154815484</v>
      </c>
      <c r="Y47" s="37">
        <f t="shared" si="6"/>
        <v>221784.51845184516</v>
      </c>
      <c r="Z47" s="40">
        <v>0.77821548154815479</v>
      </c>
      <c r="AA47" s="54"/>
    </row>
    <row r="48" spans="2:27" ht="38.25">
      <c r="B48" s="8"/>
      <c r="C48" s="41"/>
      <c r="D48" s="12" t="s">
        <v>373</v>
      </c>
      <c r="E48" s="12" t="s">
        <v>388</v>
      </c>
      <c r="F48" s="12" t="s">
        <v>405</v>
      </c>
      <c r="G48" s="12" t="s">
        <v>380</v>
      </c>
      <c r="H48" s="12" t="s">
        <v>375</v>
      </c>
      <c r="I48" s="12" t="s">
        <v>399</v>
      </c>
      <c r="J48" s="12" t="s">
        <v>514</v>
      </c>
      <c r="K48" s="8" t="s">
        <v>1050</v>
      </c>
      <c r="L48" s="8">
        <v>43</v>
      </c>
      <c r="M48" s="8" t="str">
        <f>VLOOKUP(L48,' (참고) 예산별 범례'!$A$2:$C$45,3,0)</f>
        <v>교부세 및 기타</v>
      </c>
      <c r="N48" s="8"/>
      <c r="O48" s="148">
        <v>9</v>
      </c>
      <c r="P48" s="8" t="str">
        <f>VLOOKUP(O48,' (참고) 예산별 범례'!$I$68:$J$76,2,0)</f>
        <v>기타</v>
      </c>
      <c r="Q48" s="8" t="s">
        <v>344</v>
      </c>
      <c r="R48" s="12"/>
      <c r="S48" s="12"/>
      <c r="T48" s="8" t="s">
        <v>428</v>
      </c>
      <c r="U48" s="34">
        <v>13090000</v>
      </c>
      <c r="V48" s="35"/>
      <c r="W48" s="36">
        <f t="shared" si="0"/>
        <v>13090000</v>
      </c>
      <c r="X48" s="37">
        <f t="shared" si="5"/>
        <v>10186840.653465346</v>
      </c>
      <c r="Y48" s="37">
        <f t="shared" si="6"/>
        <v>2903159.3465346545</v>
      </c>
      <c r="Z48" s="40">
        <v>0.77821548154815479</v>
      </c>
      <c r="AA48" s="54"/>
    </row>
    <row r="49" spans="2:27" ht="38.25">
      <c r="B49" s="24" t="s">
        <v>477</v>
      </c>
      <c r="C49" s="25"/>
      <c r="D49" s="24"/>
      <c r="E49" s="24"/>
      <c r="F49" s="24"/>
      <c r="G49" s="26"/>
      <c r="H49" s="27"/>
      <c r="I49" s="28"/>
      <c r="J49" s="24"/>
      <c r="K49" s="24"/>
      <c r="L49" s="24"/>
      <c r="M49" s="8" t="e">
        <f>VLOOKUP(L49,' (참고) 예산별 범례'!$A$2:$C$45,3,0)</f>
        <v>#N/A</v>
      </c>
      <c r="N49" s="24"/>
      <c r="O49" s="147"/>
      <c r="P49" s="8" t="e">
        <f>VLOOKUP(O49,' (참고) 예산별 범례'!$I$68:$J$76,2,0)</f>
        <v>#N/A</v>
      </c>
      <c r="Q49" s="24"/>
      <c r="R49" s="24"/>
      <c r="S49" s="24"/>
      <c r="T49" s="24"/>
      <c r="U49" s="29">
        <f>SUM(U50:U147)</f>
        <v>1385032000</v>
      </c>
      <c r="V49" s="29">
        <f>SUM(V50:V147)</f>
        <v>1027345000</v>
      </c>
      <c r="W49" s="29">
        <f>SUM(W50:W147)</f>
        <v>2412377000</v>
      </c>
      <c r="X49" s="29">
        <f>SUM(X50:X147)</f>
        <v>2176487220</v>
      </c>
      <c r="Y49" s="31">
        <f t="shared" si="6"/>
        <v>235889780</v>
      </c>
      <c r="Z49" s="32">
        <f>X49/W49</f>
        <v>0.90221686742992491</v>
      </c>
      <c r="AA49" s="53"/>
    </row>
    <row r="50" spans="2:27" ht="38.25">
      <c r="B50" s="8"/>
      <c r="C50" s="33" t="s">
        <v>347</v>
      </c>
      <c r="D50" s="12" t="s">
        <v>526</v>
      </c>
      <c r="E50" s="12" t="s">
        <v>527</v>
      </c>
      <c r="F50" s="12" t="s">
        <v>528</v>
      </c>
      <c r="G50" s="12" t="s">
        <v>377</v>
      </c>
      <c r="H50" s="12" t="s">
        <v>375</v>
      </c>
      <c r="I50" s="12" t="s">
        <v>378</v>
      </c>
      <c r="J50" s="12" t="s">
        <v>529</v>
      </c>
      <c r="K50" s="8" t="s">
        <v>1049</v>
      </c>
      <c r="L50" s="8">
        <v>12</v>
      </c>
      <c r="M50" s="8" t="str">
        <f>VLOOKUP(L50,' (참고) 예산별 범례'!$A$2:$C$45,3,0)</f>
        <v>시설물 재난·사고</v>
      </c>
      <c r="N50" s="8"/>
      <c r="O50" s="148">
        <v>1</v>
      </c>
      <c r="P50" s="8" t="str">
        <f>VLOOKUP(O50,' (참고) 예산별 범례'!$I$68:$J$76,2,0)</f>
        <v>위험설비 정비 및 개보수</v>
      </c>
      <c r="Q50" s="8"/>
      <c r="R50" s="12"/>
      <c r="S50" s="8" t="s">
        <v>344</v>
      </c>
      <c r="T50" s="8" t="s">
        <v>442</v>
      </c>
      <c r="U50" s="34">
        <v>12600000</v>
      </c>
      <c r="V50" s="35"/>
      <c r="W50" s="36">
        <f t="shared" si="0"/>
        <v>12600000</v>
      </c>
      <c r="X50" s="37">
        <f>W50*Z50</f>
        <v>11204949.677419355</v>
      </c>
      <c r="Y50" s="37">
        <f t="shared" si="6"/>
        <v>1395050.3225806449</v>
      </c>
      <c r="Z50" s="40">
        <v>0.88928172043010756</v>
      </c>
      <c r="AA50" s="54"/>
    </row>
    <row r="51" spans="2:27" ht="38.25">
      <c r="B51" s="8"/>
      <c r="C51" s="39"/>
      <c r="D51" s="12" t="s">
        <v>526</v>
      </c>
      <c r="E51" s="12" t="s">
        <v>527</v>
      </c>
      <c r="F51" s="12" t="s">
        <v>528</v>
      </c>
      <c r="G51" s="12" t="s">
        <v>377</v>
      </c>
      <c r="H51" s="12" t="s">
        <v>375</v>
      </c>
      <c r="I51" s="12" t="s">
        <v>378</v>
      </c>
      <c r="J51" s="12" t="s">
        <v>530</v>
      </c>
      <c r="K51" s="8" t="s">
        <v>1050</v>
      </c>
      <c r="L51" s="8">
        <v>43</v>
      </c>
      <c r="M51" s="8" t="str">
        <f>VLOOKUP(L51,' (참고) 예산별 범례'!$A$2:$C$45,3,0)</f>
        <v>교부세 및 기타</v>
      </c>
      <c r="N51" s="8"/>
      <c r="O51" s="148">
        <v>9</v>
      </c>
      <c r="P51" s="8" t="str">
        <f>VLOOKUP(O51,' (참고) 예산별 범례'!$I$68:$J$76,2,0)</f>
        <v>기타</v>
      </c>
      <c r="Q51" s="12"/>
      <c r="R51" s="12"/>
      <c r="S51" s="8" t="s">
        <v>344</v>
      </c>
      <c r="T51" s="8" t="s">
        <v>427</v>
      </c>
      <c r="U51" s="34">
        <v>6000000</v>
      </c>
      <c r="V51" s="35"/>
      <c r="W51" s="36">
        <f t="shared" si="0"/>
        <v>6000000</v>
      </c>
      <c r="X51" s="37">
        <f t="shared" ref="X51:X114" si="7">W51*Z51</f>
        <v>5335690.3225806458</v>
      </c>
      <c r="Y51" s="37">
        <f t="shared" si="6"/>
        <v>664309.67741935421</v>
      </c>
      <c r="Z51" s="40">
        <v>0.88928172043010756</v>
      </c>
      <c r="AA51" s="54"/>
    </row>
    <row r="52" spans="2:27" ht="38.25">
      <c r="B52" s="8"/>
      <c r="C52" s="39"/>
      <c r="D52" s="12" t="s">
        <v>526</v>
      </c>
      <c r="E52" s="12" t="s">
        <v>527</v>
      </c>
      <c r="F52" s="12" t="s">
        <v>528</v>
      </c>
      <c r="G52" s="12" t="s">
        <v>383</v>
      </c>
      <c r="H52" s="12" t="s">
        <v>375</v>
      </c>
      <c r="I52" s="12" t="s">
        <v>384</v>
      </c>
      <c r="J52" s="12" t="s">
        <v>531</v>
      </c>
      <c r="K52" s="8" t="s">
        <v>1049</v>
      </c>
      <c r="L52" s="8">
        <v>29</v>
      </c>
      <c r="M52" s="8" t="str">
        <f>VLOOKUP(L52,' (참고) 예산별 범례'!$A$2:$C$45,3,0)</f>
        <v>사업장 산재</v>
      </c>
      <c r="N52" s="8"/>
      <c r="O52" s="148">
        <v>4</v>
      </c>
      <c r="P52" s="8" t="str">
        <f>VLOOKUP(O52,' (참고) 예산별 범례'!$I$68:$J$76,2,0)</f>
        <v>안전관련 물품 및 장비 구입비등</v>
      </c>
      <c r="Q52" s="8" t="s">
        <v>344</v>
      </c>
      <c r="R52" s="12"/>
      <c r="S52" s="12"/>
      <c r="T52" s="8" t="s">
        <v>428</v>
      </c>
      <c r="U52" s="34">
        <v>750000</v>
      </c>
      <c r="V52" s="35"/>
      <c r="W52" s="36">
        <f t="shared" si="0"/>
        <v>750000</v>
      </c>
      <c r="X52" s="37">
        <f t="shared" si="7"/>
        <v>600000</v>
      </c>
      <c r="Y52" s="37">
        <f t="shared" si="6"/>
        <v>150000</v>
      </c>
      <c r="Z52" s="40">
        <v>0.8</v>
      </c>
      <c r="AA52" s="54"/>
    </row>
    <row r="53" spans="2:27" ht="38.25">
      <c r="B53" s="8"/>
      <c r="C53" s="39"/>
      <c r="D53" s="12" t="s">
        <v>526</v>
      </c>
      <c r="E53" s="12" t="s">
        <v>527</v>
      </c>
      <c r="F53" s="12" t="s">
        <v>528</v>
      </c>
      <c r="G53" s="12" t="s">
        <v>406</v>
      </c>
      <c r="H53" s="12" t="s">
        <v>407</v>
      </c>
      <c r="I53" s="12" t="s">
        <v>408</v>
      </c>
      <c r="J53" s="12" t="s">
        <v>532</v>
      </c>
      <c r="K53" s="8" t="s">
        <v>1049</v>
      </c>
      <c r="L53" s="8">
        <v>12</v>
      </c>
      <c r="M53" s="8" t="str">
        <f>VLOOKUP(L53,' (참고) 예산별 범례'!$A$2:$C$45,3,0)</f>
        <v>시설물 재난·사고</v>
      </c>
      <c r="N53" s="8"/>
      <c r="O53" s="148">
        <v>1</v>
      </c>
      <c r="P53" s="8" t="str">
        <f>VLOOKUP(O53,' (참고) 예산별 범례'!$I$68:$J$76,2,0)</f>
        <v>위험설비 정비 및 개보수</v>
      </c>
      <c r="Q53" s="8"/>
      <c r="R53" s="8" t="s">
        <v>344</v>
      </c>
      <c r="S53" s="12"/>
      <c r="T53" s="8" t="s">
        <v>442</v>
      </c>
      <c r="U53" s="34">
        <v>1890000</v>
      </c>
      <c r="V53" s="35"/>
      <c r="W53" s="36">
        <f t="shared" si="0"/>
        <v>1890000</v>
      </c>
      <c r="X53" s="37">
        <f t="shared" si="7"/>
        <v>1714188.2852292019</v>
      </c>
      <c r="Y53" s="37">
        <f t="shared" si="6"/>
        <v>175811.71477079811</v>
      </c>
      <c r="Z53" s="40">
        <v>0.90697792869269944</v>
      </c>
      <c r="AA53" s="54"/>
    </row>
    <row r="54" spans="2:27" ht="38.25">
      <c r="B54" s="8"/>
      <c r="C54" s="39"/>
      <c r="D54" s="12" t="s">
        <v>526</v>
      </c>
      <c r="E54" s="12" t="s">
        <v>527</v>
      </c>
      <c r="F54" s="12" t="s">
        <v>528</v>
      </c>
      <c r="G54" s="12" t="s">
        <v>406</v>
      </c>
      <c r="H54" s="12" t="s">
        <v>407</v>
      </c>
      <c r="I54" s="12" t="s">
        <v>408</v>
      </c>
      <c r="J54" s="12" t="s">
        <v>533</v>
      </c>
      <c r="K54" s="8" t="s">
        <v>1049</v>
      </c>
      <c r="L54" s="8">
        <v>12</v>
      </c>
      <c r="M54" s="8" t="str">
        <f>VLOOKUP(L54,' (참고) 예산별 범례'!$A$2:$C$45,3,0)</f>
        <v>시설물 재난·사고</v>
      </c>
      <c r="N54" s="8"/>
      <c r="O54" s="148">
        <v>1</v>
      </c>
      <c r="P54" s="8" t="str">
        <f>VLOOKUP(O54,' (참고) 예산별 범례'!$I$68:$J$76,2,0)</f>
        <v>위험설비 정비 및 개보수</v>
      </c>
      <c r="Q54" s="12"/>
      <c r="R54" s="8" t="s">
        <v>344</v>
      </c>
      <c r="S54" s="12"/>
      <c r="T54" s="8" t="s">
        <v>442</v>
      </c>
      <c r="U54" s="34">
        <v>4000000</v>
      </c>
      <c r="V54" s="35"/>
      <c r="W54" s="36">
        <f t="shared" si="0"/>
        <v>4000000</v>
      </c>
      <c r="X54" s="37">
        <f t="shared" si="7"/>
        <v>3627911.7147707976</v>
      </c>
      <c r="Y54" s="37">
        <f t="shared" si="6"/>
        <v>372088.28522920236</v>
      </c>
      <c r="Z54" s="40">
        <v>0.90697792869269944</v>
      </c>
      <c r="AA54" s="54"/>
    </row>
    <row r="55" spans="2:27" ht="38.25">
      <c r="B55" s="8"/>
      <c r="C55" s="39"/>
      <c r="D55" s="12" t="s">
        <v>526</v>
      </c>
      <c r="E55" s="12" t="s">
        <v>527</v>
      </c>
      <c r="F55" s="12" t="s">
        <v>528</v>
      </c>
      <c r="G55" s="12" t="s">
        <v>409</v>
      </c>
      <c r="H55" s="12" t="s">
        <v>410</v>
      </c>
      <c r="I55" s="12" t="s">
        <v>410</v>
      </c>
      <c r="J55" s="12" t="s">
        <v>534</v>
      </c>
      <c r="K55" s="8" t="s">
        <v>1050</v>
      </c>
      <c r="L55" s="8">
        <v>38</v>
      </c>
      <c r="M55" s="8" t="str">
        <f>VLOOKUP(L55,' (참고) 예산별 범례'!$A$2:$C$45,3,0)</f>
        <v>재난 구호 및 복구</v>
      </c>
      <c r="N55" s="8"/>
      <c r="O55" s="148">
        <v>9</v>
      </c>
      <c r="P55" s="8" t="str">
        <f>VLOOKUP(O55,' (참고) 예산별 범례'!$I$68:$J$76,2,0)</f>
        <v>기타</v>
      </c>
      <c r="Q55" s="8" t="s">
        <v>344</v>
      </c>
      <c r="R55" s="12"/>
      <c r="S55" s="12"/>
      <c r="T55" s="8" t="s">
        <v>426</v>
      </c>
      <c r="U55" s="34">
        <v>1000000</v>
      </c>
      <c r="V55" s="35"/>
      <c r="W55" s="36">
        <f t="shared" si="0"/>
        <v>1000000</v>
      </c>
      <c r="X55" s="37">
        <f t="shared" si="7"/>
        <v>0</v>
      </c>
      <c r="Y55" s="37">
        <f t="shared" si="6"/>
        <v>1000000</v>
      </c>
      <c r="Z55" s="40">
        <v>0</v>
      </c>
      <c r="AA55" s="54"/>
    </row>
    <row r="56" spans="2:27" ht="38.25">
      <c r="B56" s="8"/>
      <c r="C56" s="39"/>
      <c r="D56" s="12" t="s">
        <v>411</v>
      </c>
      <c r="E56" s="12" t="s">
        <v>535</v>
      </c>
      <c r="F56" s="12" t="s">
        <v>536</v>
      </c>
      <c r="G56" s="12" t="s">
        <v>374</v>
      </c>
      <c r="H56" s="12" t="s">
        <v>375</v>
      </c>
      <c r="I56" s="12" t="s">
        <v>376</v>
      </c>
      <c r="J56" s="12" t="s">
        <v>537</v>
      </c>
      <c r="K56" s="8" t="s">
        <v>1049</v>
      </c>
      <c r="L56" s="8">
        <v>12</v>
      </c>
      <c r="M56" s="8" t="str">
        <f>VLOOKUP(L56,' (참고) 예산별 범례'!$A$2:$C$45,3,0)</f>
        <v>시설물 재난·사고</v>
      </c>
      <c r="N56" s="8"/>
      <c r="O56" s="148">
        <v>4</v>
      </c>
      <c r="P56" s="8" t="str">
        <f>VLOOKUP(O56,' (참고) 예산별 범례'!$I$68:$J$76,2,0)</f>
        <v>안전관련 물품 및 장비 구입비등</v>
      </c>
      <c r="Q56" s="12"/>
      <c r="R56" s="8" t="s">
        <v>344</v>
      </c>
      <c r="S56" s="12"/>
      <c r="T56" s="8" t="s">
        <v>428</v>
      </c>
      <c r="U56" s="34">
        <v>32434000</v>
      </c>
      <c r="V56" s="35"/>
      <c r="W56" s="36">
        <f t="shared" si="0"/>
        <v>32434000</v>
      </c>
      <c r="X56" s="37">
        <f t="shared" si="7"/>
        <v>32367230</v>
      </c>
      <c r="Y56" s="37">
        <f t="shared" ref="Y56:Y79" si="8">W56-X56</f>
        <v>66770</v>
      </c>
      <c r="Z56" s="40">
        <v>0.99794135783437132</v>
      </c>
      <c r="AA56" s="54"/>
    </row>
    <row r="57" spans="2:27" ht="38.25">
      <c r="B57" s="8"/>
      <c r="C57" s="39"/>
      <c r="D57" s="12" t="s">
        <v>411</v>
      </c>
      <c r="E57" s="12" t="s">
        <v>535</v>
      </c>
      <c r="F57" s="12" t="s">
        <v>536</v>
      </c>
      <c r="G57" s="12" t="s">
        <v>377</v>
      </c>
      <c r="H57" s="12" t="s">
        <v>375</v>
      </c>
      <c r="I57" s="12" t="s">
        <v>378</v>
      </c>
      <c r="J57" s="12" t="s">
        <v>538</v>
      </c>
      <c r="K57" s="8" t="s">
        <v>1050</v>
      </c>
      <c r="L57" s="8">
        <v>43</v>
      </c>
      <c r="M57" s="8" t="str">
        <f>VLOOKUP(L57,' (참고) 예산별 범례'!$A$2:$C$45,3,0)</f>
        <v>교부세 및 기타</v>
      </c>
      <c r="N57" s="8"/>
      <c r="O57" s="148">
        <v>1</v>
      </c>
      <c r="P57" s="8" t="str">
        <f>VLOOKUP(O57,' (참고) 예산별 범례'!$I$68:$J$76,2,0)</f>
        <v>위험설비 정비 및 개보수</v>
      </c>
      <c r="Q57" s="12"/>
      <c r="R57" s="8" t="s">
        <v>344</v>
      </c>
      <c r="S57" s="12"/>
      <c r="T57" s="8" t="s">
        <v>428</v>
      </c>
      <c r="U57" s="34">
        <v>7623000</v>
      </c>
      <c r="V57" s="35"/>
      <c r="W57" s="36">
        <f t="shared" si="0"/>
        <v>7623000</v>
      </c>
      <c r="X57" s="37">
        <f t="shared" si="7"/>
        <v>6276942.5762195121</v>
      </c>
      <c r="Y57" s="37">
        <f t="shared" si="8"/>
        <v>1346057.4237804879</v>
      </c>
      <c r="Z57" s="40">
        <v>0.8234215631929046</v>
      </c>
      <c r="AA57" s="54"/>
    </row>
    <row r="58" spans="2:27" ht="38.25">
      <c r="B58" s="8"/>
      <c r="C58" s="39"/>
      <c r="D58" s="12" t="s">
        <v>411</v>
      </c>
      <c r="E58" s="12" t="s">
        <v>535</v>
      </c>
      <c r="F58" s="12" t="s">
        <v>536</v>
      </c>
      <c r="G58" s="12" t="s">
        <v>377</v>
      </c>
      <c r="H58" s="12" t="s">
        <v>375</v>
      </c>
      <c r="I58" s="12" t="s">
        <v>378</v>
      </c>
      <c r="J58" s="12" t="s">
        <v>539</v>
      </c>
      <c r="K58" s="8" t="s">
        <v>1050</v>
      </c>
      <c r="L58" s="8">
        <v>43</v>
      </c>
      <c r="M58" s="8" t="str">
        <f>VLOOKUP(L58,' (참고) 예산별 범례'!$A$2:$C$45,3,0)</f>
        <v>교부세 및 기타</v>
      </c>
      <c r="N58" s="8"/>
      <c r="O58" s="148">
        <v>1</v>
      </c>
      <c r="P58" s="8" t="str">
        <f>VLOOKUP(O58,' (참고) 예산별 범례'!$I$68:$J$76,2,0)</f>
        <v>위험설비 정비 및 개보수</v>
      </c>
      <c r="Q58" s="12"/>
      <c r="R58" s="8" t="s">
        <v>344</v>
      </c>
      <c r="S58" s="12"/>
      <c r="T58" s="8" t="s">
        <v>428</v>
      </c>
      <c r="U58" s="34">
        <v>525000</v>
      </c>
      <c r="V58" s="35"/>
      <c r="W58" s="36">
        <f t="shared" si="0"/>
        <v>525000</v>
      </c>
      <c r="X58" s="37">
        <f t="shared" si="7"/>
        <v>432296.32067627489</v>
      </c>
      <c r="Y58" s="37">
        <f t="shared" si="8"/>
        <v>92703.679323725111</v>
      </c>
      <c r="Z58" s="40">
        <v>0.8234215631929046</v>
      </c>
      <c r="AA58" s="54"/>
    </row>
    <row r="59" spans="2:27" ht="38.25">
      <c r="B59" s="8"/>
      <c r="C59" s="39"/>
      <c r="D59" s="12" t="s">
        <v>411</v>
      </c>
      <c r="E59" s="12" t="s">
        <v>535</v>
      </c>
      <c r="F59" s="12" t="s">
        <v>536</v>
      </c>
      <c r="G59" s="12" t="s">
        <v>377</v>
      </c>
      <c r="H59" s="12" t="s">
        <v>375</v>
      </c>
      <c r="I59" s="12" t="s">
        <v>378</v>
      </c>
      <c r="J59" s="12" t="s">
        <v>540</v>
      </c>
      <c r="K59" s="8" t="s">
        <v>1049</v>
      </c>
      <c r="L59" s="8">
        <v>25</v>
      </c>
      <c r="M59" s="8" t="str">
        <f>VLOOKUP(L59,' (참고) 예산별 범례'!$A$2:$C$45,3,0)</f>
        <v>전기·가스 사고</v>
      </c>
      <c r="N59" s="8"/>
      <c r="O59" s="148">
        <v>2</v>
      </c>
      <c r="P59" s="8" t="str">
        <f>VLOOKUP(O59,' (참고) 예산별 범례'!$I$68:$J$76,2,0)</f>
        <v>안전사업비 및 안전관리비</v>
      </c>
      <c r="Q59" s="12"/>
      <c r="R59" s="8" t="s">
        <v>344</v>
      </c>
      <c r="S59" s="12"/>
      <c r="T59" s="8" t="s">
        <v>427</v>
      </c>
      <c r="U59" s="34">
        <v>1200000</v>
      </c>
      <c r="V59" s="35"/>
      <c r="W59" s="36">
        <f t="shared" si="0"/>
        <v>1200000</v>
      </c>
      <c r="X59" s="37">
        <f t="shared" si="7"/>
        <v>988105.87583148549</v>
      </c>
      <c r="Y59" s="37">
        <f t="shared" si="8"/>
        <v>211894.12416851451</v>
      </c>
      <c r="Z59" s="40">
        <v>0.8234215631929046</v>
      </c>
      <c r="AA59" s="54"/>
    </row>
    <row r="60" spans="2:27" ht="38.25">
      <c r="B60" s="8"/>
      <c r="C60" s="39"/>
      <c r="D60" s="12" t="s">
        <v>411</v>
      </c>
      <c r="E60" s="12" t="s">
        <v>535</v>
      </c>
      <c r="F60" s="12" t="s">
        <v>536</v>
      </c>
      <c r="G60" s="12" t="s">
        <v>377</v>
      </c>
      <c r="H60" s="12" t="s">
        <v>375</v>
      </c>
      <c r="I60" s="12" t="s">
        <v>378</v>
      </c>
      <c r="J60" s="12" t="s">
        <v>541</v>
      </c>
      <c r="K60" s="8" t="s">
        <v>1049</v>
      </c>
      <c r="L60" s="8">
        <v>25</v>
      </c>
      <c r="M60" s="8" t="str">
        <f>VLOOKUP(L60,' (참고) 예산별 범례'!$A$2:$C$45,3,0)</f>
        <v>전기·가스 사고</v>
      </c>
      <c r="N60" s="8"/>
      <c r="O60" s="148">
        <v>2</v>
      </c>
      <c r="P60" s="8" t="str">
        <f>VLOOKUP(O60,' (참고) 예산별 범례'!$I$68:$J$76,2,0)</f>
        <v>안전사업비 및 안전관리비</v>
      </c>
      <c r="Q60" s="12"/>
      <c r="R60" s="8" t="s">
        <v>344</v>
      </c>
      <c r="S60" s="12"/>
      <c r="T60" s="8" t="s">
        <v>427</v>
      </c>
      <c r="U60" s="34">
        <v>450000</v>
      </c>
      <c r="V60" s="35"/>
      <c r="W60" s="36">
        <f t="shared" si="0"/>
        <v>450000</v>
      </c>
      <c r="X60" s="37">
        <f t="shared" si="7"/>
        <v>370539.70343680709</v>
      </c>
      <c r="Y60" s="37">
        <f t="shared" si="8"/>
        <v>79460.296563192911</v>
      </c>
      <c r="Z60" s="40">
        <v>0.8234215631929046</v>
      </c>
      <c r="AA60" s="54"/>
    </row>
    <row r="61" spans="2:27" ht="38.25">
      <c r="B61" s="8"/>
      <c r="C61" s="39"/>
      <c r="D61" s="12" t="s">
        <v>411</v>
      </c>
      <c r="E61" s="12" t="s">
        <v>535</v>
      </c>
      <c r="F61" s="12" t="s">
        <v>536</v>
      </c>
      <c r="G61" s="12" t="s">
        <v>377</v>
      </c>
      <c r="H61" s="12" t="s">
        <v>375</v>
      </c>
      <c r="I61" s="12" t="s">
        <v>378</v>
      </c>
      <c r="J61" s="12" t="s">
        <v>542</v>
      </c>
      <c r="K61" s="8" t="s">
        <v>1049</v>
      </c>
      <c r="L61" s="8">
        <v>12</v>
      </c>
      <c r="M61" s="8" t="str">
        <f>VLOOKUP(L61,' (참고) 예산별 범례'!$A$2:$C$45,3,0)</f>
        <v>시설물 재난·사고</v>
      </c>
      <c r="N61" s="8"/>
      <c r="O61" s="148">
        <v>2</v>
      </c>
      <c r="P61" s="8" t="str">
        <f>VLOOKUP(O61,' (참고) 예산별 범례'!$I$68:$J$76,2,0)</f>
        <v>안전사업비 및 안전관리비</v>
      </c>
      <c r="Q61" s="12"/>
      <c r="R61" s="8" t="s">
        <v>344</v>
      </c>
      <c r="S61" s="12"/>
      <c r="T61" s="8" t="s">
        <v>427</v>
      </c>
      <c r="U61" s="34">
        <v>800000</v>
      </c>
      <c r="V61" s="35"/>
      <c r="W61" s="36">
        <f t="shared" si="0"/>
        <v>800000</v>
      </c>
      <c r="X61" s="37">
        <f t="shared" si="7"/>
        <v>658737.25055432366</v>
      </c>
      <c r="Y61" s="37">
        <f t="shared" si="8"/>
        <v>141262.74944567634</v>
      </c>
      <c r="Z61" s="40">
        <v>0.8234215631929046</v>
      </c>
      <c r="AA61" s="54"/>
    </row>
    <row r="62" spans="2:27" ht="38.25">
      <c r="B62" s="8"/>
      <c r="C62" s="39"/>
      <c r="D62" s="12" t="s">
        <v>411</v>
      </c>
      <c r="E62" s="12" t="s">
        <v>535</v>
      </c>
      <c r="F62" s="12" t="s">
        <v>536</v>
      </c>
      <c r="G62" s="12" t="s">
        <v>377</v>
      </c>
      <c r="H62" s="12" t="s">
        <v>375</v>
      </c>
      <c r="I62" s="12" t="s">
        <v>378</v>
      </c>
      <c r="J62" s="12" t="s">
        <v>543</v>
      </c>
      <c r="K62" s="8" t="s">
        <v>1049</v>
      </c>
      <c r="L62" s="8">
        <v>20</v>
      </c>
      <c r="M62" s="8" t="str">
        <f>VLOOKUP(L62,' (참고) 예산별 범례'!$A$2:$C$45,3,0)</f>
        <v>수질오염</v>
      </c>
      <c r="N62" s="8"/>
      <c r="O62" s="148">
        <v>2</v>
      </c>
      <c r="P62" s="8" t="str">
        <f>VLOOKUP(O62,' (참고) 예산별 범례'!$I$68:$J$76,2,0)</f>
        <v>안전사업비 및 안전관리비</v>
      </c>
      <c r="Q62" s="12"/>
      <c r="R62" s="8" t="s">
        <v>344</v>
      </c>
      <c r="S62" s="12"/>
      <c r="T62" s="8" t="s">
        <v>427</v>
      </c>
      <c r="U62" s="34">
        <v>1200000</v>
      </c>
      <c r="V62" s="35"/>
      <c r="W62" s="36">
        <f t="shared" si="0"/>
        <v>1200000</v>
      </c>
      <c r="X62" s="37">
        <f t="shared" si="7"/>
        <v>988105.87583148549</v>
      </c>
      <c r="Y62" s="37">
        <f t="shared" si="8"/>
        <v>211894.12416851451</v>
      </c>
      <c r="Z62" s="40">
        <v>0.8234215631929046</v>
      </c>
      <c r="AA62" s="54"/>
    </row>
    <row r="63" spans="2:27" ht="38.25">
      <c r="B63" s="8"/>
      <c r="C63" s="39"/>
      <c r="D63" s="12" t="s">
        <v>411</v>
      </c>
      <c r="E63" s="12" t="s">
        <v>535</v>
      </c>
      <c r="F63" s="12" t="s">
        <v>536</v>
      </c>
      <c r="G63" s="12" t="s">
        <v>377</v>
      </c>
      <c r="H63" s="12" t="s">
        <v>375</v>
      </c>
      <c r="I63" s="12" t="s">
        <v>378</v>
      </c>
      <c r="J63" s="12" t="s">
        <v>544</v>
      </c>
      <c r="K63" s="8" t="s">
        <v>1049</v>
      </c>
      <c r="L63" s="8">
        <v>18</v>
      </c>
      <c r="M63" s="8" t="str">
        <f>VLOOKUP(L63,' (참고) 예산별 범례'!$A$2:$C$45,3,0)</f>
        <v>유해화학물질 재난·사고</v>
      </c>
      <c r="N63" s="8"/>
      <c r="O63" s="148">
        <v>2</v>
      </c>
      <c r="P63" s="8" t="str">
        <f>VLOOKUP(O63,' (참고) 예산별 범례'!$I$68:$J$76,2,0)</f>
        <v>안전사업비 및 안전관리비</v>
      </c>
      <c r="Q63" s="12"/>
      <c r="R63" s="8" t="s">
        <v>344</v>
      </c>
      <c r="S63" s="12"/>
      <c r="T63" s="8" t="s">
        <v>427</v>
      </c>
      <c r="U63" s="34">
        <v>4000000</v>
      </c>
      <c r="V63" s="35"/>
      <c r="W63" s="36">
        <f t="shared" si="0"/>
        <v>4000000</v>
      </c>
      <c r="X63" s="37">
        <f t="shared" si="7"/>
        <v>3293686.2527716183</v>
      </c>
      <c r="Y63" s="37">
        <f t="shared" si="8"/>
        <v>706313.74722838169</v>
      </c>
      <c r="Z63" s="40">
        <v>0.8234215631929046</v>
      </c>
      <c r="AA63" s="54"/>
    </row>
    <row r="64" spans="2:27" ht="38.25">
      <c r="B64" s="8"/>
      <c r="C64" s="39"/>
      <c r="D64" s="12" t="s">
        <v>411</v>
      </c>
      <c r="E64" s="12" t="s">
        <v>535</v>
      </c>
      <c r="F64" s="12" t="s">
        <v>536</v>
      </c>
      <c r="G64" s="12" t="s">
        <v>377</v>
      </c>
      <c r="H64" s="12" t="s">
        <v>375</v>
      </c>
      <c r="I64" s="12" t="s">
        <v>378</v>
      </c>
      <c r="J64" s="12" t="s">
        <v>545</v>
      </c>
      <c r="K64" s="8" t="s">
        <v>1049</v>
      </c>
      <c r="L64" s="8">
        <v>12</v>
      </c>
      <c r="M64" s="8" t="str">
        <f>VLOOKUP(L64,' (참고) 예산별 범례'!$A$2:$C$45,3,0)</f>
        <v>시설물 재난·사고</v>
      </c>
      <c r="N64" s="8"/>
      <c r="O64" s="148">
        <v>1</v>
      </c>
      <c r="P64" s="8" t="str">
        <f>VLOOKUP(O64,' (참고) 예산별 범례'!$I$68:$J$76,2,0)</f>
        <v>위험설비 정비 및 개보수</v>
      </c>
      <c r="Q64" s="12"/>
      <c r="R64" s="8" t="s">
        <v>344</v>
      </c>
      <c r="S64" s="12"/>
      <c r="T64" s="8" t="s">
        <v>428</v>
      </c>
      <c r="U64" s="34">
        <v>6000000</v>
      </c>
      <c r="V64" s="35"/>
      <c r="W64" s="36">
        <f t="shared" si="0"/>
        <v>6000000</v>
      </c>
      <c r="X64" s="37">
        <f t="shared" si="7"/>
        <v>4940529.3791574277</v>
      </c>
      <c r="Y64" s="37">
        <f t="shared" si="8"/>
        <v>1059470.6208425723</v>
      </c>
      <c r="Z64" s="40">
        <v>0.8234215631929046</v>
      </c>
      <c r="AA64" s="54"/>
    </row>
    <row r="65" spans="2:28" ht="38.25">
      <c r="B65" s="8"/>
      <c r="C65" s="39"/>
      <c r="D65" s="12" t="s">
        <v>411</v>
      </c>
      <c r="E65" s="12" t="s">
        <v>535</v>
      </c>
      <c r="F65" s="12" t="s">
        <v>536</v>
      </c>
      <c r="G65" s="12" t="s">
        <v>377</v>
      </c>
      <c r="H65" s="12" t="s">
        <v>375</v>
      </c>
      <c r="I65" s="12" t="s">
        <v>378</v>
      </c>
      <c r="J65" s="12" t="s">
        <v>546</v>
      </c>
      <c r="K65" s="8" t="s">
        <v>1049</v>
      </c>
      <c r="L65" s="8">
        <v>12</v>
      </c>
      <c r="M65" s="8" t="str">
        <f>VLOOKUP(L65,' (참고) 예산별 범례'!$A$2:$C$45,3,0)</f>
        <v>시설물 재난·사고</v>
      </c>
      <c r="N65" s="8"/>
      <c r="O65" s="148">
        <v>2</v>
      </c>
      <c r="P65" s="8" t="str">
        <f>VLOOKUP(O65,' (참고) 예산별 범례'!$I$68:$J$76,2,0)</f>
        <v>안전사업비 및 안전관리비</v>
      </c>
      <c r="Q65" s="12"/>
      <c r="R65" s="8" t="s">
        <v>344</v>
      </c>
      <c r="S65" s="12"/>
      <c r="T65" s="8" t="s">
        <v>427</v>
      </c>
      <c r="U65" s="34">
        <v>10000000</v>
      </c>
      <c r="V65" s="35"/>
      <c r="W65" s="36">
        <f t="shared" si="0"/>
        <v>10000000</v>
      </c>
      <c r="X65" s="37">
        <f t="shared" si="7"/>
        <v>8234215.6319290465</v>
      </c>
      <c r="Y65" s="37">
        <f t="shared" si="8"/>
        <v>1765784.3680709535</v>
      </c>
      <c r="Z65" s="40">
        <v>0.8234215631929046</v>
      </c>
      <c r="AA65" s="54"/>
    </row>
    <row r="66" spans="2:28" ht="38.25">
      <c r="B66" s="8"/>
      <c r="C66" s="39"/>
      <c r="D66" s="12" t="s">
        <v>411</v>
      </c>
      <c r="E66" s="12" t="s">
        <v>535</v>
      </c>
      <c r="F66" s="12" t="s">
        <v>536</v>
      </c>
      <c r="G66" s="12" t="s">
        <v>377</v>
      </c>
      <c r="H66" s="12" t="s">
        <v>375</v>
      </c>
      <c r="I66" s="12" t="s">
        <v>378</v>
      </c>
      <c r="J66" s="12" t="s">
        <v>547</v>
      </c>
      <c r="K66" s="8" t="s">
        <v>1049</v>
      </c>
      <c r="L66" s="8">
        <v>12</v>
      </c>
      <c r="M66" s="8" t="str">
        <f>VLOOKUP(L66,' (참고) 예산별 범례'!$A$2:$C$45,3,0)</f>
        <v>시설물 재난·사고</v>
      </c>
      <c r="N66" s="8"/>
      <c r="O66" s="148">
        <v>2</v>
      </c>
      <c r="P66" s="8" t="str">
        <f>VLOOKUP(O66,' (참고) 예산별 범례'!$I$68:$J$76,2,0)</f>
        <v>안전사업비 및 안전관리비</v>
      </c>
      <c r="Q66" s="12"/>
      <c r="R66" s="8" t="s">
        <v>344</v>
      </c>
      <c r="S66" s="12"/>
      <c r="T66" s="8" t="s">
        <v>427</v>
      </c>
      <c r="U66" s="34">
        <v>2300000</v>
      </c>
      <c r="V66" s="35"/>
      <c r="W66" s="36">
        <f t="shared" si="0"/>
        <v>2300000</v>
      </c>
      <c r="X66" s="37">
        <f t="shared" si="7"/>
        <v>1893869.5953436806</v>
      </c>
      <c r="Y66" s="37">
        <f t="shared" si="8"/>
        <v>406130.40465631941</v>
      </c>
      <c r="Z66" s="40">
        <v>0.8234215631929046</v>
      </c>
      <c r="AA66" s="54"/>
    </row>
    <row r="67" spans="2:28" ht="38.25">
      <c r="B67" s="8"/>
      <c r="C67" s="39"/>
      <c r="D67" s="12" t="s">
        <v>411</v>
      </c>
      <c r="E67" s="12" t="s">
        <v>535</v>
      </c>
      <c r="F67" s="12" t="s">
        <v>536</v>
      </c>
      <c r="G67" s="12" t="s">
        <v>377</v>
      </c>
      <c r="H67" s="12" t="s">
        <v>375</v>
      </c>
      <c r="I67" s="12" t="s">
        <v>378</v>
      </c>
      <c r="J67" s="12" t="s">
        <v>548</v>
      </c>
      <c r="K67" s="8" t="s">
        <v>1049</v>
      </c>
      <c r="L67" s="8">
        <v>12</v>
      </c>
      <c r="M67" s="8" t="str">
        <f>VLOOKUP(L67,' (참고) 예산별 범례'!$A$2:$C$45,3,0)</f>
        <v>시설물 재난·사고</v>
      </c>
      <c r="N67" s="8"/>
      <c r="O67" s="148">
        <v>2</v>
      </c>
      <c r="P67" s="8" t="str">
        <f>VLOOKUP(O67,' (참고) 예산별 범례'!$I$68:$J$76,2,0)</f>
        <v>안전사업비 및 안전관리비</v>
      </c>
      <c r="Q67" s="12"/>
      <c r="R67" s="8" t="s">
        <v>344</v>
      </c>
      <c r="S67" s="12"/>
      <c r="T67" s="8" t="s">
        <v>427</v>
      </c>
      <c r="U67" s="34">
        <v>1600000</v>
      </c>
      <c r="V67" s="35"/>
      <c r="W67" s="36">
        <f t="shared" si="0"/>
        <v>1600000</v>
      </c>
      <c r="X67" s="37">
        <f t="shared" si="7"/>
        <v>1317474.5011086473</v>
      </c>
      <c r="Y67" s="37">
        <f t="shared" si="8"/>
        <v>282525.49889135268</v>
      </c>
      <c r="Z67" s="40">
        <v>0.8234215631929046</v>
      </c>
      <c r="AA67" s="54"/>
    </row>
    <row r="68" spans="2:28" ht="38.25">
      <c r="B68" s="8"/>
      <c r="C68" s="39"/>
      <c r="D68" s="12" t="s">
        <v>411</v>
      </c>
      <c r="E68" s="12" t="s">
        <v>535</v>
      </c>
      <c r="F68" s="12" t="s">
        <v>536</v>
      </c>
      <c r="G68" s="12" t="s">
        <v>377</v>
      </c>
      <c r="H68" s="12" t="s">
        <v>375</v>
      </c>
      <c r="I68" s="12" t="s">
        <v>378</v>
      </c>
      <c r="J68" s="12" t="s">
        <v>549</v>
      </c>
      <c r="K68" s="8" t="s">
        <v>1049</v>
      </c>
      <c r="L68" s="8">
        <v>25</v>
      </c>
      <c r="M68" s="8" t="str">
        <f>VLOOKUP(L68,' (참고) 예산별 범례'!$A$2:$C$45,3,0)</f>
        <v>전기·가스 사고</v>
      </c>
      <c r="N68" s="8"/>
      <c r="O68" s="148">
        <v>2</v>
      </c>
      <c r="P68" s="8" t="str">
        <f>VLOOKUP(O68,' (참고) 예산별 범례'!$I$68:$J$76,2,0)</f>
        <v>안전사업비 및 안전관리비</v>
      </c>
      <c r="Q68" s="12"/>
      <c r="R68" s="8" t="s">
        <v>344</v>
      </c>
      <c r="S68" s="12"/>
      <c r="T68" s="8" t="s">
        <v>427</v>
      </c>
      <c r="U68" s="34">
        <v>11000000</v>
      </c>
      <c r="V68" s="35"/>
      <c r="W68" s="36">
        <f t="shared" si="0"/>
        <v>11000000</v>
      </c>
      <c r="X68" s="37">
        <f t="shared" si="7"/>
        <v>9057637.1951219514</v>
      </c>
      <c r="Y68" s="37">
        <f t="shared" si="8"/>
        <v>1942362.8048780486</v>
      </c>
      <c r="Z68" s="40">
        <v>0.8234215631929046</v>
      </c>
      <c r="AA68" s="54"/>
    </row>
    <row r="69" spans="2:28" ht="38.25">
      <c r="B69" s="8"/>
      <c r="C69" s="39"/>
      <c r="D69" s="12" t="s">
        <v>411</v>
      </c>
      <c r="E69" s="12" t="s">
        <v>535</v>
      </c>
      <c r="F69" s="12" t="s">
        <v>536</v>
      </c>
      <c r="G69" s="12" t="s">
        <v>377</v>
      </c>
      <c r="H69" s="12" t="s">
        <v>375</v>
      </c>
      <c r="I69" s="12" t="s">
        <v>378</v>
      </c>
      <c r="J69" s="12" t="s">
        <v>550</v>
      </c>
      <c r="K69" s="8" t="s">
        <v>1049</v>
      </c>
      <c r="L69" s="8">
        <v>25</v>
      </c>
      <c r="M69" s="8" t="str">
        <f>VLOOKUP(L69,' (참고) 예산별 범례'!$A$2:$C$45,3,0)</f>
        <v>전기·가스 사고</v>
      </c>
      <c r="N69" s="8"/>
      <c r="O69" s="148">
        <v>2</v>
      </c>
      <c r="P69" s="8" t="str">
        <f>VLOOKUP(O69,' (참고) 예산별 범례'!$I$68:$J$76,2,0)</f>
        <v>안전사업비 및 안전관리비</v>
      </c>
      <c r="Q69" s="12"/>
      <c r="R69" s="8" t="s">
        <v>344</v>
      </c>
      <c r="S69" s="12"/>
      <c r="T69" s="8" t="s">
        <v>427</v>
      </c>
      <c r="U69" s="34">
        <v>1000000</v>
      </c>
      <c r="V69" s="35"/>
      <c r="W69" s="36">
        <f t="shared" si="0"/>
        <v>1000000</v>
      </c>
      <c r="X69" s="37">
        <f t="shared" si="7"/>
        <v>823421.56319290458</v>
      </c>
      <c r="Y69" s="37">
        <f t="shared" si="8"/>
        <v>176578.43680709542</v>
      </c>
      <c r="Z69" s="40">
        <v>0.8234215631929046</v>
      </c>
      <c r="AA69" s="54"/>
    </row>
    <row r="70" spans="2:28" ht="38.25">
      <c r="B70" s="8"/>
      <c r="C70" s="39"/>
      <c r="D70" s="12" t="s">
        <v>411</v>
      </c>
      <c r="E70" s="12" t="s">
        <v>535</v>
      </c>
      <c r="F70" s="12" t="s">
        <v>536</v>
      </c>
      <c r="G70" s="12" t="s">
        <v>377</v>
      </c>
      <c r="H70" s="12" t="s">
        <v>375</v>
      </c>
      <c r="I70" s="12" t="s">
        <v>378</v>
      </c>
      <c r="J70" s="12" t="s">
        <v>551</v>
      </c>
      <c r="K70" s="8" t="s">
        <v>1049</v>
      </c>
      <c r="L70" s="8">
        <v>10</v>
      </c>
      <c r="M70" s="8" t="str">
        <f>VLOOKUP(L70,' (참고) 예산별 범례'!$A$2:$C$45,3,0)</f>
        <v>화재·폭발</v>
      </c>
      <c r="N70" s="8"/>
      <c r="O70" s="148">
        <v>2</v>
      </c>
      <c r="P70" s="8" t="str">
        <f>VLOOKUP(O70,' (참고) 예산별 범례'!$I$68:$J$76,2,0)</f>
        <v>안전사업비 및 안전관리비</v>
      </c>
      <c r="Q70" s="12"/>
      <c r="R70" s="8" t="s">
        <v>344</v>
      </c>
      <c r="S70" s="12"/>
      <c r="T70" s="8" t="s">
        <v>427</v>
      </c>
      <c r="U70" s="34">
        <v>16600000</v>
      </c>
      <c r="V70" s="35"/>
      <c r="W70" s="36">
        <f t="shared" si="0"/>
        <v>16600000</v>
      </c>
      <c r="X70" s="37">
        <f t="shared" si="7"/>
        <v>13668797.949002216</v>
      </c>
      <c r="Y70" s="37">
        <f t="shared" si="8"/>
        <v>2931202.0509977844</v>
      </c>
      <c r="Z70" s="40">
        <v>0.8234215631929046</v>
      </c>
      <c r="AA70" s="54"/>
    </row>
    <row r="71" spans="2:28" ht="38.25">
      <c r="B71" s="8"/>
      <c r="C71" s="39"/>
      <c r="D71" s="12" t="s">
        <v>411</v>
      </c>
      <c r="E71" s="12" t="s">
        <v>535</v>
      </c>
      <c r="F71" s="12" t="s">
        <v>536</v>
      </c>
      <c r="G71" s="12" t="s">
        <v>377</v>
      </c>
      <c r="H71" s="12" t="s">
        <v>375</v>
      </c>
      <c r="I71" s="12" t="s">
        <v>378</v>
      </c>
      <c r="J71" s="12" t="s">
        <v>552</v>
      </c>
      <c r="K71" s="8" t="s">
        <v>1049</v>
      </c>
      <c r="L71" s="8">
        <v>12</v>
      </c>
      <c r="M71" s="8" t="str">
        <f>VLOOKUP(L71,' (참고) 예산별 범례'!$A$2:$C$45,3,0)</f>
        <v>시설물 재난·사고</v>
      </c>
      <c r="N71" s="8"/>
      <c r="O71" s="148">
        <v>9</v>
      </c>
      <c r="P71" s="8" t="str">
        <f>VLOOKUP(O71,' (참고) 예산별 범례'!$I$68:$J$76,2,0)</f>
        <v>기타</v>
      </c>
      <c r="Q71" s="12"/>
      <c r="R71" s="8" t="s">
        <v>344</v>
      </c>
      <c r="S71" s="12"/>
      <c r="T71" s="8" t="s">
        <v>442</v>
      </c>
      <c r="U71" s="34">
        <v>600000</v>
      </c>
      <c r="V71" s="35"/>
      <c r="W71" s="36">
        <f t="shared" si="0"/>
        <v>600000</v>
      </c>
      <c r="X71" s="37">
        <f t="shared" si="7"/>
        <v>494052.93791574275</v>
      </c>
      <c r="Y71" s="37">
        <f t="shared" si="8"/>
        <v>105947.06208425725</v>
      </c>
      <c r="Z71" s="40">
        <v>0.8234215631929046</v>
      </c>
      <c r="AA71" s="54"/>
    </row>
    <row r="72" spans="2:28" ht="38.25">
      <c r="B72" s="8"/>
      <c r="C72" s="39"/>
      <c r="D72" s="12" t="s">
        <v>411</v>
      </c>
      <c r="E72" s="12" t="s">
        <v>535</v>
      </c>
      <c r="F72" s="12" t="s">
        <v>536</v>
      </c>
      <c r="G72" s="12" t="s">
        <v>377</v>
      </c>
      <c r="H72" s="12" t="s">
        <v>375</v>
      </c>
      <c r="I72" s="12" t="s">
        <v>378</v>
      </c>
      <c r="J72" s="12" t="s">
        <v>553</v>
      </c>
      <c r="K72" s="8" t="s">
        <v>1050</v>
      </c>
      <c r="L72" s="8">
        <v>43</v>
      </c>
      <c r="M72" s="8" t="str">
        <f>VLOOKUP(L72,' (참고) 예산별 범례'!$A$2:$C$45,3,0)</f>
        <v>교부세 및 기타</v>
      </c>
      <c r="N72" s="8"/>
      <c r="O72" s="148">
        <v>1</v>
      </c>
      <c r="P72" s="8" t="str">
        <f>VLOOKUP(O72,' (참고) 예산별 범례'!$I$68:$J$76,2,0)</f>
        <v>위험설비 정비 및 개보수</v>
      </c>
      <c r="Q72" s="12"/>
      <c r="R72" s="8" t="s">
        <v>344</v>
      </c>
      <c r="S72" s="12"/>
      <c r="T72" s="8" t="s">
        <v>442</v>
      </c>
      <c r="U72" s="34">
        <v>5000000</v>
      </c>
      <c r="V72" s="35">
        <v>-5000000</v>
      </c>
      <c r="W72" s="36">
        <f t="shared" si="0"/>
        <v>0</v>
      </c>
      <c r="X72" s="37">
        <f t="shared" si="7"/>
        <v>0</v>
      </c>
      <c r="Y72" s="37">
        <f t="shared" si="8"/>
        <v>0</v>
      </c>
      <c r="Z72" s="40">
        <v>0.8234215631929046</v>
      </c>
      <c r="AA72" s="52" t="s">
        <v>881</v>
      </c>
      <c r="AB72" s="16" t="s">
        <v>484</v>
      </c>
    </row>
    <row r="73" spans="2:28" ht="38.25">
      <c r="B73" s="8"/>
      <c r="C73" s="39"/>
      <c r="D73" s="12" t="s">
        <v>411</v>
      </c>
      <c r="E73" s="12" t="s">
        <v>535</v>
      </c>
      <c r="F73" s="12" t="s">
        <v>536</v>
      </c>
      <c r="G73" s="12" t="s">
        <v>377</v>
      </c>
      <c r="H73" s="12" t="s">
        <v>375</v>
      </c>
      <c r="I73" s="12" t="s">
        <v>378</v>
      </c>
      <c r="J73" s="12" t="s">
        <v>554</v>
      </c>
      <c r="K73" s="8" t="s">
        <v>1049</v>
      </c>
      <c r="L73" s="8">
        <v>24</v>
      </c>
      <c r="M73" s="8" t="str">
        <f>VLOOKUP(L73,' (참고) 예산별 범례'!$A$2:$C$45,3,0)</f>
        <v>승강기 사고</v>
      </c>
      <c r="N73" s="8"/>
      <c r="O73" s="148">
        <v>1</v>
      </c>
      <c r="P73" s="8" t="str">
        <f>VLOOKUP(O73,' (참고) 예산별 범례'!$I$68:$J$76,2,0)</f>
        <v>위험설비 정비 및 개보수</v>
      </c>
      <c r="Q73" s="12"/>
      <c r="R73" s="8" t="s">
        <v>344</v>
      </c>
      <c r="S73" s="12"/>
      <c r="T73" s="8" t="s">
        <v>442</v>
      </c>
      <c r="U73" s="34">
        <v>11600000</v>
      </c>
      <c r="V73" s="35"/>
      <c r="W73" s="36">
        <f t="shared" si="0"/>
        <v>11600000</v>
      </c>
      <c r="X73" s="37">
        <f t="shared" si="7"/>
        <v>9551690.1330376938</v>
      </c>
      <c r="Y73" s="37">
        <f t="shared" si="8"/>
        <v>2048309.8669623062</v>
      </c>
      <c r="Z73" s="40">
        <v>0.8234215631929046</v>
      </c>
      <c r="AA73" s="54"/>
    </row>
    <row r="74" spans="2:28" ht="38.25">
      <c r="B74" s="8"/>
      <c r="C74" s="39"/>
      <c r="D74" s="12" t="s">
        <v>411</v>
      </c>
      <c r="E74" s="12" t="s">
        <v>535</v>
      </c>
      <c r="F74" s="12" t="s">
        <v>536</v>
      </c>
      <c r="G74" s="12" t="s">
        <v>377</v>
      </c>
      <c r="H74" s="12" t="s">
        <v>375</v>
      </c>
      <c r="I74" s="12" t="s">
        <v>378</v>
      </c>
      <c r="J74" s="12" t="s">
        <v>555</v>
      </c>
      <c r="K74" s="8" t="s">
        <v>1049</v>
      </c>
      <c r="L74" s="8">
        <v>12</v>
      </c>
      <c r="M74" s="8" t="str">
        <f>VLOOKUP(L74,' (참고) 예산별 범례'!$A$2:$C$45,3,0)</f>
        <v>시설물 재난·사고</v>
      </c>
      <c r="N74" s="8"/>
      <c r="O74" s="148">
        <v>1</v>
      </c>
      <c r="P74" s="8" t="str">
        <f>VLOOKUP(O74,' (참고) 예산별 범례'!$I$68:$J$76,2,0)</f>
        <v>위험설비 정비 및 개보수</v>
      </c>
      <c r="Q74" s="12"/>
      <c r="R74" s="8" t="s">
        <v>344</v>
      </c>
      <c r="S74" s="12"/>
      <c r="T74" s="8" t="s">
        <v>442</v>
      </c>
      <c r="U74" s="34">
        <v>504000</v>
      </c>
      <c r="V74" s="35"/>
      <c r="W74" s="36">
        <f t="shared" si="0"/>
        <v>504000</v>
      </c>
      <c r="X74" s="37">
        <f t="shared" si="7"/>
        <v>415004.46784922393</v>
      </c>
      <c r="Y74" s="37">
        <f t="shared" si="8"/>
        <v>88995.532150776067</v>
      </c>
      <c r="Z74" s="40">
        <v>0.8234215631929046</v>
      </c>
      <c r="AA74" s="54"/>
    </row>
    <row r="75" spans="2:28" ht="38.25">
      <c r="B75" s="8"/>
      <c r="C75" s="39"/>
      <c r="D75" s="12" t="s">
        <v>411</v>
      </c>
      <c r="E75" s="12" t="s">
        <v>535</v>
      </c>
      <c r="F75" s="12" t="s">
        <v>536</v>
      </c>
      <c r="G75" s="12" t="s">
        <v>377</v>
      </c>
      <c r="H75" s="12" t="s">
        <v>375</v>
      </c>
      <c r="I75" s="12" t="s">
        <v>378</v>
      </c>
      <c r="J75" s="12" t="s">
        <v>556</v>
      </c>
      <c r="K75" s="152" t="s">
        <v>1049</v>
      </c>
      <c r="L75" s="152">
        <v>19</v>
      </c>
      <c r="M75" s="8" t="str">
        <f>VLOOKUP(L75,' (참고) 예산별 범례'!$A$2:$C$45,3,0)</f>
        <v>미세먼지</v>
      </c>
      <c r="N75" s="8"/>
      <c r="O75" s="148">
        <v>9</v>
      </c>
      <c r="P75" s="8" t="str">
        <f>VLOOKUP(O75,' (참고) 예산별 범례'!$I$68:$J$76,2,0)</f>
        <v>기타</v>
      </c>
      <c r="Q75" s="12"/>
      <c r="R75" s="8"/>
      <c r="S75" s="152" t="s">
        <v>344</v>
      </c>
      <c r="T75" s="8" t="s">
        <v>428</v>
      </c>
      <c r="U75" s="34">
        <v>538000</v>
      </c>
      <c r="V75" s="35"/>
      <c r="W75" s="36">
        <f t="shared" ref="W75:W138" si="9">U75+V75</f>
        <v>538000</v>
      </c>
      <c r="X75" s="37">
        <f t="shared" si="7"/>
        <v>443000.80099778267</v>
      </c>
      <c r="Y75" s="37">
        <f t="shared" si="8"/>
        <v>94999.199002217327</v>
      </c>
      <c r="Z75" s="40">
        <v>0.8234215631929046</v>
      </c>
      <c r="AA75" s="54"/>
    </row>
    <row r="76" spans="2:28" ht="38.25">
      <c r="B76" s="8"/>
      <c r="C76" s="39"/>
      <c r="D76" s="12" t="s">
        <v>411</v>
      </c>
      <c r="E76" s="12" t="s">
        <v>535</v>
      </c>
      <c r="F76" s="12" t="s">
        <v>536</v>
      </c>
      <c r="G76" s="12" t="s">
        <v>377</v>
      </c>
      <c r="H76" s="12" t="s">
        <v>375</v>
      </c>
      <c r="I76" s="12" t="s">
        <v>378</v>
      </c>
      <c r="J76" s="12" t="s">
        <v>557</v>
      </c>
      <c r="K76" s="8" t="s">
        <v>1050</v>
      </c>
      <c r="L76" s="8">
        <v>43</v>
      </c>
      <c r="M76" s="8" t="str">
        <f>VLOOKUP(L76,' (참고) 예산별 범례'!$A$2:$C$45,3,0)</f>
        <v>교부세 및 기타</v>
      </c>
      <c r="N76" s="8"/>
      <c r="O76" s="148">
        <v>1</v>
      </c>
      <c r="P76" s="8" t="str">
        <f>VLOOKUP(O76,' (참고) 예산별 범례'!$I$68:$J$76,2,0)</f>
        <v>위험설비 정비 및 개보수</v>
      </c>
      <c r="Q76" s="12"/>
      <c r="R76" s="8" t="s">
        <v>344</v>
      </c>
      <c r="S76" s="12"/>
      <c r="T76" s="8" t="s">
        <v>442</v>
      </c>
      <c r="U76" s="34">
        <v>7884000</v>
      </c>
      <c r="V76" s="35"/>
      <c r="W76" s="36">
        <f t="shared" si="9"/>
        <v>7884000</v>
      </c>
      <c r="X76" s="37">
        <f t="shared" si="7"/>
        <v>6491855.6042128596</v>
      </c>
      <c r="Y76" s="37">
        <f t="shared" si="8"/>
        <v>1392144.3957871404</v>
      </c>
      <c r="Z76" s="40">
        <v>0.8234215631929046</v>
      </c>
      <c r="AA76" s="54"/>
    </row>
    <row r="77" spans="2:28" ht="38.25">
      <c r="B77" s="8"/>
      <c r="C77" s="39"/>
      <c r="D77" s="12" t="s">
        <v>411</v>
      </c>
      <c r="E77" s="12" t="s">
        <v>535</v>
      </c>
      <c r="F77" s="12" t="s">
        <v>536</v>
      </c>
      <c r="G77" s="12" t="s">
        <v>377</v>
      </c>
      <c r="H77" s="12" t="s">
        <v>375</v>
      </c>
      <c r="I77" s="12" t="s">
        <v>378</v>
      </c>
      <c r="J77" s="12" t="s">
        <v>558</v>
      </c>
      <c r="K77" s="8" t="s">
        <v>1049</v>
      </c>
      <c r="L77" s="8">
        <v>12</v>
      </c>
      <c r="M77" s="8" t="str">
        <f>VLOOKUP(L77,' (참고) 예산별 범례'!$A$2:$C$45,3,0)</f>
        <v>시설물 재난·사고</v>
      </c>
      <c r="N77" s="8"/>
      <c r="O77" s="148">
        <v>2</v>
      </c>
      <c r="P77" s="8" t="str">
        <f>VLOOKUP(O77,' (참고) 예산별 범례'!$I$68:$J$76,2,0)</f>
        <v>안전사업비 및 안전관리비</v>
      </c>
      <c r="Q77" s="12"/>
      <c r="R77" s="8" t="s">
        <v>344</v>
      </c>
      <c r="S77" s="12"/>
      <c r="T77" s="8" t="s">
        <v>427</v>
      </c>
      <c r="U77" s="34">
        <v>600000</v>
      </c>
      <c r="V77" s="35"/>
      <c r="W77" s="36">
        <f t="shared" si="9"/>
        <v>600000</v>
      </c>
      <c r="X77" s="37">
        <f t="shared" si="7"/>
        <v>494052.93791574275</v>
      </c>
      <c r="Y77" s="37">
        <f t="shared" si="8"/>
        <v>105947.06208425725</v>
      </c>
      <c r="Z77" s="40">
        <v>0.8234215631929046</v>
      </c>
      <c r="AA77" s="54"/>
    </row>
    <row r="78" spans="2:28" ht="38.25">
      <c r="B78" s="8"/>
      <c r="C78" s="39"/>
      <c r="D78" s="12" t="s">
        <v>411</v>
      </c>
      <c r="E78" s="12" t="s">
        <v>535</v>
      </c>
      <c r="F78" s="12" t="s">
        <v>536</v>
      </c>
      <c r="G78" s="12" t="s">
        <v>377</v>
      </c>
      <c r="H78" s="12" t="s">
        <v>375</v>
      </c>
      <c r="I78" s="12" t="s">
        <v>378</v>
      </c>
      <c r="J78" s="12" t="s">
        <v>559</v>
      </c>
      <c r="K78" s="8" t="s">
        <v>1049</v>
      </c>
      <c r="L78" s="8">
        <v>12</v>
      </c>
      <c r="M78" s="8" t="str">
        <f>VLOOKUP(L78,' (참고) 예산별 범례'!$A$2:$C$45,3,0)</f>
        <v>시설물 재난·사고</v>
      </c>
      <c r="N78" s="8"/>
      <c r="O78" s="148">
        <v>2</v>
      </c>
      <c r="P78" s="8" t="str">
        <f>VLOOKUP(O78,' (참고) 예산별 범례'!$I$68:$J$76,2,0)</f>
        <v>안전사업비 및 안전관리비</v>
      </c>
      <c r="Q78" s="12"/>
      <c r="R78" s="8" t="s">
        <v>344</v>
      </c>
      <c r="S78" s="12"/>
      <c r="T78" s="8" t="s">
        <v>427</v>
      </c>
      <c r="U78" s="34">
        <v>8000000</v>
      </c>
      <c r="V78" s="35"/>
      <c r="W78" s="36">
        <f t="shared" si="9"/>
        <v>8000000</v>
      </c>
      <c r="X78" s="37">
        <f t="shared" si="7"/>
        <v>6587372.5055432366</v>
      </c>
      <c r="Y78" s="37">
        <f t="shared" si="8"/>
        <v>1412627.4944567634</v>
      </c>
      <c r="Z78" s="40">
        <v>0.8234215631929046</v>
      </c>
      <c r="AA78" s="54"/>
    </row>
    <row r="79" spans="2:28" ht="38.25">
      <c r="B79" s="8"/>
      <c r="C79" s="39"/>
      <c r="D79" s="12" t="s">
        <v>411</v>
      </c>
      <c r="E79" s="12" t="s">
        <v>535</v>
      </c>
      <c r="F79" s="12" t="s">
        <v>536</v>
      </c>
      <c r="G79" s="12" t="s">
        <v>377</v>
      </c>
      <c r="H79" s="12" t="s">
        <v>375</v>
      </c>
      <c r="I79" s="12" t="s">
        <v>378</v>
      </c>
      <c r="J79" s="12" t="s">
        <v>560</v>
      </c>
      <c r="K79" s="8" t="s">
        <v>1049</v>
      </c>
      <c r="L79" s="8">
        <v>12</v>
      </c>
      <c r="M79" s="8" t="str">
        <f>VLOOKUP(L79,' (참고) 예산별 범례'!$A$2:$C$45,3,0)</f>
        <v>시설물 재난·사고</v>
      </c>
      <c r="N79" s="8"/>
      <c r="O79" s="148">
        <v>2</v>
      </c>
      <c r="P79" s="8" t="str">
        <f>VLOOKUP(O79,' (참고) 예산별 범례'!$I$68:$J$76,2,0)</f>
        <v>안전사업비 및 안전관리비</v>
      </c>
      <c r="Q79" s="12"/>
      <c r="R79" s="8" t="s">
        <v>344</v>
      </c>
      <c r="S79" s="12"/>
      <c r="T79" s="8" t="s">
        <v>427</v>
      </c>
      <c r="U79" s="34">
        <v>7000000</v>
      </c>
      <c r="V79" s="35"/>
      <c r="W79" s="36">
        <f t="shared" si="9"/>
        <v>7000000</v>
      </c>
      <c r="X79" s="37">
        <f t="shared" si="7"/>
        <v>5763950.9423503326</v>
      </c>
      <c r="Y79" s="37">
        <f t="shared" si="8"/>
        <v>1236049.0576496674</v>
      </c>
      <c r="Z79" s="40">
        <v>0.8234215631929046</v>
      </c>
      <c r="AA79" s="54"/>
    </row>
    <row r="80" spans="2:28" ht="38.25">
      <c r="B80" s="8"/>
      <c r="C80" s="39"/>
      <c r="D80" s="12" t="s">
        <v>411</v>
      </c>
      <c r="E80" s="12" t="s">
        <v>535</v>
      </c>
      <c r="F80" s="12" t="s">
        <v>536</v>
      </c>
      <c r="G80" s="12" t="s">
        <v>379</v>
      </c>
      <c r="H80" s="12" t="s">
        <v>375</v>
      </c>
      <c r="I80" s="12" t="s">
        <v>386</v>
      </c>
      <c r="J80" s="12" t="s">
        <v>561</v>
      </c>
      <c r="K80" s="8" t="s">
        <v>1050</v>
      </c>
      <c r="L80" s="8">
        <v>36</v>
      </c>
      <c r="M80" s="8" t="str">
        <f>VLOOKUP(L80,' (참고) 예산별 범례'!$A$2:$C$45,3,0)</f>
        <v>안전문화 및 교육·훈련·홍보</v>
      </c>
      <c r="N80" s="8"/>
      <c r="O80" s="148">
        <v>5</v>
      </c>
      <c r="P80" s="8" t="str">
        <f>VLOOKUP(O80,' (참고) 예산별 범례'!$I$68:$J$76,2,0)</f>
        <v>안전관련 교육훈련홍보</v>
      </c>
      <c r="Q80" s="8" t="s">
        <v>344</v>
      </c>
      <c r="R80" s="12"/>
      <c r="S80" s="12"/>
      <c r="T80" s="8" t="s">
        <v>427</v>
      </c>
      <c r="U80" s="34">
        <v>40000</v>
      </c>
      <c r="V80" s="35"/>
      <c r="W80" s="36">
        <f t="shared" si="9"/>
        <v>40000</v>
      </c>
      <c r="X80" s="37">
        <f t="shared" si="7"/>
        <v>29600</v>
      </c>
      <c r="Y80" s="37">
        <f>W80-X80</f>
        <v>10400</v>
      </c>
      <c r="Z80" s="40">
        <v>0.74</v>
      </c>
      <c r="AA80" s="54"/>
    </row>
    <row r="81" spans="2:27" ht="38.25">
      <c r="B81" s="8"/>
      <c r="C81" s="39"/>
      <c r="D81" s="12" t="s">
        <v>411</v>
      </c>
      <c r="E81" s="12" t="s">
        <v>535</v>
      </c>
      <c r="F81" s="12" t="s">
        <v>536</v>
      </c>
      <c r="G81" s="12" t="s">
        <v>379</v>
      </c>
      <c r="H81" s="12" t="s">
        <v>375</v>
      </c>
      <c r="I81" s="12" t="s">
        <v>386</v>
      </c>
      <c r="J81" s="12" t="s">
        <v>562</v>
      </c>
      <c r="K81" s="8" t="s">
        <v>1050</v>
      </c>
      <c r="L81" s="8">
        <v>36</v>
      </c>
      <c r="M81" s="8" t="str">
        <f>VLOOKUP(L81,' (참고) 예산별 범례'!$A$2:$C$45,3,0)</f>
        <v>안전문화 및 교육·훈련·홍보</v>
      </c>
      <c r="N81" s="8"/>
      <c r="O81" s="148">
        <v>5</v>
      </c>
      <c r="P81" s="8" t="str">
        <f>VLOOKUP(O81,' (참고) 예산별 범례'!$I$68:$J$76,2,0)</f>
        <v>안전관련 교육훈련홍보</v>
      </c>
      <c r="Q81" s="8" t="s">
        <v>344</v>
      </c>
      <c r="R81" s="12"/>
      <c r="S81" s="12"/>
      <c r="T81" s="8" t="s">
        <v>427</v>
      </c>
      <c r="U81" s="34">
        <v>310000</v>
      </c>
      <c r="V81" s="35"/>
      <c r="W81" s="36">
        <f t="shared" si="9"/>
        <v>310000</v>
      </c>
      <c r="X81" s="37">
        <f t="shared" si="7"/>
        <v>229400</v>
      </c>
      <c r="Y81" s="37">
        <f>W81-X81</f>
        <v>80600</v>
      </c>
      <c r="Z81" s="40">
        <v>0.74</v>
      </c>
      <c r="AA81" s="54"/>
    </row>
    <row r="82" spans="2:27" ht="38.25">
      <c r="B82" s="8"/>
      <c r="C82" s="39"/>
      <c r="D82" s="12" t="s">
        <v>411</v>
      </c>
      <c r="E82" s="12" t="s">
        <v>535</v>
      </c>
      <c r="F82" s="12" t="s">
        <v>536</v>
      </c>
      <c r="G82" s="12" t="s">
        <v>380</v>
      </c>
      <c r="H82" s="12" t="s">
        <v>375</v>
      </c>
      <c r="I82" s="12" t="s">
        <v>399</v>
      </c>
      <c r="J82" s="12" t="s">
        <v>563</v>
      </c>
      <c r="K82" s="8" t="s">
        <v>1049</v>
      </c>
      <c r="L82" s="8">
        <v>12</v>
      </c>
      <c r="M82" s="8" t="str">
        <f>VLOOKUP(L82,' (참고) 예산별 범례'!$A$2:$C$45,3,0)</f>
        <v>시설물 재난·사고</v>
      </c>
      <c r="N82" s="8"/>
      <c r="O82" s="148">
        <v>6</v>
      </c>
      <c r="P82" s="8" t="str">
        <f>VLOOKUP(O82,' (참고) 예산별 범례'!$I$68:$J$76,2,0)</f>
        <v>안전R&amp;D</v>
      </c>
      <c r="Q82" s="12"/>
      <c r="R82" s="8" t="s">
        <v>344</v>
      </c>
      <c r="S82" s="12"/>
      <c r="T82" s="8" t="s">
        <v>428</v>
      </c>
      <c r="U82" s="34">
        <v>7200000</v>
      </c>
      <c r="V82" s="35"/>
      <c r="W82" s="36">
        <f t="shared" si="9"/>
        <v>7200000</v>
      </c>
      <c r="X82" s="37">
        <f t="shared" si="7"/>
        <v>2750000</v>
      </c>
      <c r="Y82" s="37">
        <f>W82-X82</f>
        <v>4450000</v>
      </c>
      <c r="Z82" s="40">
        <v>0.38194444444444442</v>
      </c>
      <c r="AA82" s="54"/>
    </row>
    <row r="83" spans="2:27" ht="38.25">
      <c r="B83" s="8"/>
      <c r="C83" s="39"/>
      <c r="D83" s="12" t="s">
        <v>411</v>
      </c>
      <c r="E83" s="12" t="s">
        <v>535</v>
      </c>
      <c r="F83" s="12" t="s">
        <v>536</v>
      </c>
      <c r="G83" s="12" t="s">
        <v>380</v>
      </c>
      <c r="H83" s="12" t="s">
        <v>375</v>
      </c>
      <c r="I83" s="12" t="s">
        <v>402</v>
      </c>
      <c r="J83" s="12" t="s">
        <v>564</v>
      </c>
      <c r="K83" s="8" t="s">
        <v>1050</v>
      </c>
      <c r="L83" s="8">
        <v>38</v>
      </c>
      <c r="M83" s="8" t="str">
        <f>VLOOKUP(L83,' (참고) 예산별 범례'!$A$2:$C$45,3,0)</f>
        <v>재난 구호 및 복구</v>
      </c>
      <c r="N83" s="8"/>
      <c r="O83" s="148">
        <v>9</v>
      </c>
      <c r="P83" s="8" t="str">
        <f>VLOOKUP(O83,' (참고) 예산별 범례'!$I$68:$J$76,2,0)</f>
        <v>기타</v>
      </c>
      <c r="Q83" s="8" t="s">
        <v>344</v>
      </c>
      <c r="R83" s="12"/>
      <c r="S83" s="12"/>
      <c r="T83" s="8" t="s">
        <v>426</v>
      </c>
      <c r="U83" s="34">
        <v>40000</v>
      </c>
      <c r="V83" s="35"/>
      <c r="W83" s="36">
        <f t="shared" si="9"/>
        <v>40000</v>
      </c>
      <c r="X83" s="37">
        <f t="shared" si="7"/>
        <v>30000</v>
      </c>
      <c r="Y83" s="37">
        <f>W83-X83</f>
        <v>10000</v>
      </c>
      <c r="Z83" s="40">
        <v>0.75</v>
      </c>
      <c r="AA83" s="54"/>
    </row>
    <row r="84" spans="2:27" ht="38.25">
      <c r="B84" s="8"/>
      <c r="C84" s="39"/>
      <c r="D84" s="12" t="s">
        <v>411</v>
      </c>
      <c r="E84" s="12" t="s">
        <v>535</v>
      </c>
      <c r="F84" s="12" t="s">
        <v>536</v>
      </c>
      <c r="G84" s="12" t="s">
        <v>390</v>
      </c>
      <c r="H84" s="12" t="s">
        <v>391</v>
      </c>
      <c r="I84" s="12" t="s">
        <v>392</v>
      </c>
      <c r="J84" s="12" t="s">
        <v>565</v>
      </c>
      <c r="K84" s="8" t="s">
        <v>1049</v>
      </c>
      <c r="L84" s="8">
        <v>12</v>
      </c>
      <c r="M84" s="8" t="str">
        <f>VLOOKUP(L84,' (참고) 예산별 범례'!$A$2:$C$45,3,0)</f>
        <v>시설물 재난·사고</v>
      </c>
      <c r="N84" s="8"/>
      <c r="O84" s="148">
        <v>1</v>
      </c>
      <c r="P84" s="8" t="str">
        <f>VLOOKUP(O84,' (참고) 예산별 범례'!$I$68:$J$76,2,0)</f>
        <v>위험설비 정비 및 개보수</v>
      </c>
      <c r="Q84" s="12"/>
      <c r="R84" s="8" t="s">
        <v>344</v>
      </c>
      <c r="S84" s="12"/>
      <c r="T84" s="8" t="s">
        <v>442</v>
      </c>
      <c r="U84" s="34">
        <v>17150000</v>
      </c>
      <c r="V84" s="35"/>
      <c r="W84" s="36">
        <f t="shared" si="9"/>
        <v>17150000</v>
      </c>
      <c r="X84" s="37">
        <f t="shared" si="7"/>
        <v>15578418.553832399</v>
      </c>
      <c r="Y84" s="37">
        <f t="shared" ref="Y84:Y101" si="10">W84-X84</f>
        <v>1571581.4461676013</v>
      </c>
      <c r="Z84" s="40">
        <v>0.90836259789110196</v>
      </c>
      <c r="AA84" s="54"/>
    </row>
    <row r="85" spans="2:27" ht="38.25">
      <c r="B85" s="8"/>
      <c r="C85" s="39"/>
      <c r="D85" s="12" t="s">
        <v>411</v>
      </c>
      <c r="E85" s="12" t="s">
        <v>535</v>
      </c>
      <c r="F85" s="12" t="s">
        <v>536</v>
      </c>
      <c r="G85" s="12" t="s">
        <v>390</v>
      </c>
      <c r="H85" s="12" t="s">
        <v>391</v>
      </c>
      <c r="I85" s="12" t="s">
        <v>392</v>
      </c>
      <c r="J85" s="12" t="s">
        <v>566</v>
      </c>
      <c r="K85" s="8" t="s">
        <v>1049</v>
      </c>
      <c r="L85" s="8">
        <v>12</v>
      </c>
      <c r="M85" s="8" t="str">
        <f>VLOOKUP(L85,' (참고) 예산별 범례'!$A$2:$C$45,3,0)</f>
        <v>시설물 재난·사고</v>
      </c>
      <c r="N85" s="8"/>
      <c r="O85" s="148">
        <v>1</v>
      </c>
      <c r="P85" s="8" t="str">
        <f>VLOOKUP(O85,' (참고) 예산별 범례'!$I$68:$J$76,2,0)</f>
        <v>위험설비 정비 및 개보수</v>
      </c>
      <c r="Q85" s="12"/>
      <c r="R85" s="8" t="s">
        <v>344</v>
      </c>
      <c r="S85" s="12"/>
      <c r="T85" s="8" t="s">
        <v>442</v>
      </c>
      <c r="U85" s="34">
        <v>38000000</v>
      </c>
      <c r="V85" s="35"/>
      <c r="W85" s="36">
        <f t="shared" si="9"/>
        <v>38000000</v>
      </c>
      <c r="X85" s="37">
        <f t="shared" si="7"/>
        <v>34517778.719861872</v>
      </c>
      <c r="Y85" s="37">
        <f t="shared" si="10"/>
        <v>3482221.2801381275</v>
      </c>
      <c r="Z85" s="40">
        <v>0.90836259789110196</v>
      </c>
      <c r="AA85" s="54"/>
    </row>
    <row r="86" spans="2:27" ht="38.25">
      <c r="B86" s="8"/>
      <c r="C86" s="39"/>
      <c r="D86" s="12" t="s">
        <v>411</v>
      </c>
      <c r="E86" s="12" t="s">
        <v>535</v>
      </c>
      <c r="F86" s="12" t="s">
        <v>536</v>
      </c>
      <c r="G86" s="12" t="s">
        <v>390</v>
      </c>
      <c r="H86" s="12" t="s">
        <v>391</v>
      </c>
      <c r="I86" s="12" t="s">
        <v>392</v>
      </c>
      <c r="J86" s="12" t="s">
        <v>567</v>
      </c>
      <c r="K86" s="8" t="s">
        <v>1049</v>
      </c>
      <c r="L86" s="8">
        <v>12</v>
      </c>
      <c r="M86" s="8" t="str">
        <f>VLOOKUP(L86,' (참고) 예산별 범례'!$A$2:$C$45,3,0)</f>
        <v>시설물 재난·사고</v>
      </c>
      <c r="N86" s="8"/>
      <c r="O86" s="148">
        <v>1</v>
      </c>
      <c r="P86" s="8" t="str">
        <f>VLOOKUP(O86,' (참고) 예산별 범례'!$I$68:$J$76,2,0)</f>
        <v>위험설비 정비 및 개보수</v>
      </c>
      <c r="Q86" s="12"/>
      <c r="R86" s="8" t="s">
        <v>344</v>
      </c>
      <c r="S86" s="12"/>
      <c r="T86" s="8" t="s">
        <v>442</v>
      </c>
      <c r="U86" s="34">
        <v>5500000</v>
      </c>
      <c r="V86" s="35"/>
      <c r="W86" s="36">
        <f t="shared" si="9"/>
        <v>5500000</v>
      </c>
      <c r="X86" s="37">
        <f t="shared" si="7"/>
        <v>4995994.2884010607</v>
      </c>
      <c r="Y86" s="37">
        <f t="shared" si="10"/>
        <v>504005.71159893926</v>
      </c>
      <c r="Z86" s="40">
        <v>0.90836259789110196</v>
      </c>
      <c r="AA86" s="54"/>
    </row>
    <row r="87" spans="2:27" ht="38.25">
      <c r="B87" s="8"/>
      <c r="C87" s="39"/>
      <c r="D87" s="12" t="s">
        <v>411</v>
      </c>
      <c r="E87" s="12" t="s">
        <v>535</v>
      </c>
      <c r="F87" s="12" t="s">
        <v>536</v>
      </c>
      <c r="G87" s="12" t="s">
        <v>390</v>
      </c>
      <c r="H87" s="12" t="s">
        <v>391</v>
      </c>
      <c r="I87" s="12" t="s">
        <v>392</v>
      </c>
      <c r="J87" s="12" t="s">
        <v>568</v>
      </c>
      <c r="K87" s="8" t="s">
        <v>1049</v>
      </c>
      <c r="L87" s="8">
        <v>12</v>
      </c>
      <c r="M87" s="8" t="str">
        <f>VLOOKUP(L87,' (참고) 예산별 범례'!$A$2:$C$45,3,0)</f>
        <v>시설물 재난·사고</v>
      </c>
      <c r="N87" s="8"/>
      <c r="O87" s="148">
        <v>1</v>
      </c>
      <c r="P87" s="8" t="str">
        <f>VLOOKUP(O87,' (참고) 예산별 범례'!$I$68:$J$76,2,0)</f>
        <v>위험설비 정비 및 개보수</v>
      </c>
      <c r="Q87" s="12"/>
      <c r="R87" s="8" t="s">
        <v>344</v>
      </c>
      <c r="S87" s="12"/>
      <c r="T87" s="8" t="s">
        <v>442</v>
      </c>
      <c r="U87" s="34">
        <v>800000</v>
      </c>
      <c r="V87" s="35"/>
      <c r="W87" s="36">
        <f t="shared" si="9"/>
        <v>800000</v>
      </c>
      <c r="X87" s="37">
        <f t="shared" si="7"/>
        <v>726690.07831288152</v>
      </c>
      <c r="Y87" s="37">
        <f t="shared" si="10"/>
        <v>73309.921687118476</v>
      </c>
      <c r="Z87" s="40">
        <v>0.90836259789110196</v>
      </c>
      <c r="AA87" s="54"/>
    </row>
    <row r="88" spans="2:27" ht="38.25">
      <c r="B88" s="8"/>
      <c r="C88" s="39"/>
      <c r="D88" s="12" t="s">
        <v>411</v>
      </c>
      <c r="E88" s="12" t="s">
        <v>535</v>
      </c>
      <c r="F88" s="12" t="s">
        <v>536</v>
      </c>
      <c r="G88" s="12" t="s">
        <v>390</v>
      </c>
      <c r="H88" s="12" t="s">
        <v>391</v>
      </c>
      <c r="I88" s="12" t="s">
        <v>392</v>
      </c>
      <c r="J88" s="12" t="s">
        <v>569</v>
      </c>
      <c r="K88" s="8" t="s">
        <v>1049</v>
      </c>
      <c r="L88" s="8">
        <v>20</v>
      </c>
      <c r="M88" s="8" t="str">
        <f>VLOOKUP(L88,' (참고) 예산별 범례'!$A$2:$C$45,3,0)</f>
        <v>수질오염</v>
      </c>
      <c r="N88" s="8"/>
      <c r="O88" s="148">
        <v>1</v>
      </c>
      <c r="P88" s="8" t="str">
        <f>VLOOKUP(O88,' (참고) 예산별 범례'!$I$68:$J$76,2,0)</f>
        <v>위험설비 정비 및 개보수</v>
      </c>
      <c r="Q88" s="12"/>
      <c r="R88" s="8" t="s">
        <v>344</v>
      </c>
      <c r="S88" s="12"/>
      <c r="T88" s="8" t="s">
        <v>442</v>
      </c>
      <c r="U88" s="34">
        <v>28088000</v>
      </c>
      <c r="V88" s="35"/>
      <c r="W88" s="36">
        <f t="shared" si="9"/>
        <v>28088000</v>
      </c>
      <c r="X88" s="37">
        <f t="shared" si="7"/>
        <v>25514088.649565272</v>
      </c>
      <c r="Y88" s="37">
        <f t="shared" si="10"/>
        <v>2573911.350434728</v>
      </c>
      <c r="Z88" s="40">
        <v>0.90836259789110196</v>
      </c>
      <c r="AA88" s="54"/>
    </row>
    <row r="89" spans="2:27" ht="38.25">
      <c r="B89" s="8"/>
      <c r="C89" s="39"/>
      <c r="D89" s="12" t="s">
        <v>411</v>
      </c>
      <c r="E89" s="12" t="s">
        <v>535</v>
      </c>
      <c r="F89" s="12" t="s">
        <v>536</v>
      </c>
      <c r="G89" s="12" t="s">
        <v>390</v>
      </c>
      <c r="H89" s="12" t="s">
        <v>391</v>
      </c>
      <c r="I89" s="12" t="s">
        <v>392</v>
      </c>
      <c r="J89" s="12" t="s">
        <v>570</v>
      </c>
      <c r="K89" s="8" t="s">
        <v>1049</v>
      </c>
      <c r="L89" s="8">
        <v>12</v>
      </c>
      <c r="M89" s="8" t="str">
        <f>VLOOKUP(L89,' (참고) 예산별 범례'!$A$2:$C$45,3,0)</f>
        <v>시설물 재난·사고</v>
      </c>
      <c r="N89" s="8"/>
      <c r="O89" s="148">
        <v>1</v>
      </c>
      <c r="P89" s="8" t="str">
        <f>VLOOKUP(O89,' (참고) 예산별 범례'!$I$68:$J$76,2,0)</f>
        <v>위험설비 정비 및 개보수</v>
      </c>
      <c r="Q89" s="12"/>
      <c r="R89" s="8" t="s">
        <v>344</v>
      </c>
      <c r="S89" s="12"/>
      <c r="T89" s="8" t="s">
        <v>442</v>
      </c>
      <c r="U89" s="34">
        <v>1000000</v>
      </c>
      <c r="V89" s="35"/>
      <c r="W89" s="36">
        <f t="shared" si="9"/>
        <v>1000000</v>
      </c>
      <c r="X89" s="37">
        <f t="shared" si="7"/>
        <v>908362.59789110196</v>
      </c>
      <c r="Y89" s="37">
        <f t="shared" si="10"/>
        <v>91637.402108898037</v>
      </c>
      <c r="Z89" s="40">
        <v>0.90836259789110196</v>
      </c>
      <c r="AA89" s="54"/>
    </row>
    <row r="90" spans="2:27" ht="38.25">
      <c r="B90" s="8"/>
      <c r="C90" s="39"/>
      <c r="D90" s="12" t="s">
        <v>411</v>
      </c>
      <c r="E90" s="12" t="s">
        <v>535</v>
      </c>
      <c r="F90" s="12" t="s">
        <v>536</v>
      </c>
      <c r="G90" s="12" t="s">
        <v>390</v>
      </c>
      <c r="H90" s="12" t="s">
        <v>391</v>
      </c>
      <c r="I90" s="12" t="s">
        <v>392</v>
      </c>
      <c r="J90" s="12" t="s">
        <v>571</v>
      </c>
      <c r="K90" s="8" t="s">
        <v>1049</v>
      </c>
      <c r="L90" s="8">
        <v>25</v>
      </c>
      <c r="M90" s="8" t="str">
        <f>VLOOKUP(L90,' (참고) 예산별 범례'!$A$2:$C$45,3,0)</f>
        <v>전기·가스 사고</v>
      </c>
      <c r="N90" s="8"/>
      <c r="O90" s="148">
        <v>1</v>
      </c>
      <c r="P90" s="8" t="str">
        <f>VLOOKUP(O90,' (참고) 예산별 범례'!$I$68:$J$76,2,0)</f>
        <v>위험설비 정비 및 개보수</v>
      </c>
      <c r="Q90" s="12"/>
      <c r="R90" s="8" t="s">
        <v>344</v>
      </c>
      <c r="S90" s="12"/>
      <c r="T90" s="8" t="s">
        <v>442</v>
      </c>
      <c r="U90" s="34">
        <v>35400000</v>
      </c>
      <c r="V90" s="35"/>
      <c r="W90" s="36">
        <f t="shared" si="9"/>
        <v>35400000</v>
      </c>
      <c r="X90" s="37">
        <f t="shared" si="7"/>
        <v>32156035.96534501</v>
      </c>
      <c r="Y90" s="37">
        <f t="shared" si="10"/>
        <v>3243964.0346549898</v>
      </c>
      <c r="Z90" s="40">
        <v>0.90836259789110196</v>
      </c>
      <c r="AA90" s="54"/>
    </row>
    <row r="91" spans="2:27" ht="38.25">
      <c r="B91" s="8"/>
      <c r="C91" s="39"/>
      <c r="D91" s="12" t="s">
        <v>411</v>
      </c>
      <c r="E91" s="12" t="s">
        <v>535</v>
      </c>
      <c r="F91" s="12" t="s">
        <v>536</v>
      </c>
      <c r="G91" s="12" t="s">
        <v>390</v>
      </c>
      <c r="H91" s="12" t="s">
        <v>391</v>
      </c>
      <c r="I91" s="12" t="s">
        <v>392</v>
      </c>
      <c r="J91" s="12" t="s">
        <v>572</v>
      </c>
      <c r="K91" s="8" t="s">
        <v>1049</v>
      </c>
      <c r="L91" s="8">
        <v>10</v>
      </c>
      <c r="M91" s="8" t="str">
        <f>VLOOKUP(L91,' (참고) 예산별 범례'!$A$2:$C$45,3,0)</f>
        <v>화재·폭발</v>
      </c>
      <c r="N91" s="8"/>
      <c r="O91" s="148">
        <v>1</v>
      </c>
      <c r="P91" s="8" t="str">
        <f>VLOOKUP(O91,' (참고) 예산별 범례'!$I$68:$J$76,2,0)</f>
        <v>위험설비 정비 및 개보수</v>
      </c>
      <c r="Q91" s="12"/>
      <c r="R91" s="8" t="s">
        <v>344</v>
      </c>
      <c r="S91" s="12"/>
      <c r="T91" s="8" t="s">
        <v>442</v>
      </c>
      <c r="U91" s="34">
        <v>3798000</v>
      </c>
      <c r="V91" s="35"/>
      <c r="W91" s="36">
        <f t="shared" si="9"/>
        <v>3798000</v>
      </c>
      <c r="X91" s="37">
        <f t="shared" si="7"/>
        <v>3449961.1467904053</v>
      </c>
      <c r="Y91" s="37">
        <f t="shared" si="10"/>
        <v>348038.85320959473</v>
      </c>
      <c r="Z91" s="40">
        <v>0.90836259789110196</v>
      </c>
      <c r="AA91" s="54"/>
    </row>
    <row r="92" spans="2:27" ht="38.25">
      <c r="B92" s="8"/>
      <c r="C92" s="39"/>
      <c r="D92" s="12" t="s">
        <v>411</v>
      </c>
      <c r="E92" s="12" t="s">
        <v>535</v>
      </c>
      <c r="F92" s="12" t="s">
        <v>536</v>
      </c>
      <c r="G92" s="12" t="s">
        <v>406</v>
      </c>
      <c r="H92" s="12" t="s">
        <v>407</v>
      </c>
      <c r="I92" s="12" t="s">
        <v>408</v>
      </c>
      <c r="J92" s="12" t="s">
        <v>573</v>
      </c>
      <c r="K92" s="8" t="s">
        <v>1049</v>
      </c>
      <c r="L92" s="8">
        <v>12</v>
      </c>
      <c r="M92" s="8" t="str">
        <f>VLOOKUP(L92,' (참고) 예산별 범례'!$A$2:$C$45,3,0)</f>
        <v>시설물 재난·사고</v>
      </c>
      <c r="N92" s="8"/>
      <c r="O92" s="148">
        <v>1</v>
      </c>
      <c r="P92" s="8" t="str">
        <f>VLOOKUP(O92,' (참고) 예산별 범례'!$I$68:$J$76,2,0)</f>
        <v>위험설비 정비 및 개보수</v>
      </c>
      <c r="Q92" s="12"/>
      <c r="R92" s="8" t="s">
        <v>344</v>
      </c>
      <c r="S92" s="12"/>
      <c r="T92" s="8" t="s">
        <v>442</v>
      </c>
      <c r="U92" s="34">
        <v>106476000</v>
      </c>
      <c r="V92" s="35"/>
      <c r="W92" s="36">
        <f t="shared" si="9"/>
        <v>106476000</v>
      </c>
      <c r="X92" s="37">
        <f t="shared" si="7"/>
        <v>98221843.756931975</v>
      </c>
      <c r="Y92" s="37">
        <f t="shared" si="10"/>
        <v>8254156.2430680245</v>
      </c>
      <c r="Z92" s="40">
        <v>0.92247871592595487</v>
      </c>
      <c r="AA92" s="54"/>
    </row>
    <row r="93" spans="2:27" ht="38.25">
      <c r="B93" s="8"/>
      <c r="C93" s="39"/>
      <c r="D93" s="12" t="s">
        <v>411</v>
      </c>
      <c r="E93" s="12" t="s">
        <v>535</v>
      </c>
      <c r="F93" s="12" t="s">
        <v>536</v>
      </c>
      <c r="G93" s="12" t="s">
        <v>406</v>
      </c>
      <c r="H93" s="12" t="s">
        <v>407</v>
      </c>
      <c r="I93" s="12" t="s">
        <v>408</v>
      </c>
      <c r="J93" s="12" t="s">
        <v>570</v>
      </c>
      <c r="K93" s="8" t="s">
        <v>1049</v>
      </c>
      <c r="L93" s="8">
        <v>12</v>
      </c>
      <c r="M93" s="8" t="str">
        <f>VLOOKUP(L93,' (참고) 예산별 범례'!$A$2:$C$45,3,0)</f>
        <v>시설물 재난·사고</v>
      </c>
      <c r="N93" s="8"/>
      <c r="O93" s="148">
        <v>1</v>
      </c>
      <c r="P93" s="8" t="str">
        <f>VLOOKUP(O93,' (참고) 예산별 범례'!$I$68:$J$76,2,0)</f>
        <v>위험설비 정비 및 개보수</v>
      </c>
      <c r="Q93" s="12"/>
      <c r="R93" s="8" t="s">
        <v>344</v>
      </c>
      <c r="S93" s="12"/>
      <c r="T93" s="8" t="s">
        <v>442</v>
      </c>
      <c r="U93" s="34">
        <v>37500000</v>
      </c>
      <c r="V93" s="35"/>
      <c r="W93" s="36">
        <f t="shared" si="9"/>
        <v>37500000</v>
      </c>
      <c r="X93" s="37">
        <f t="shared" si="7"/>
        <v>34592951.847223304</v>
      </c>
      <c r="Y93" s="37">
        <f t="shared" si="10"/>
        <v>2907048.1527766958</v>
      </c>
      <c r="Z93" s="40">
        <v>0.92247871592595487</v>
      </c>
      <c r="AA93" s="54"/>
    </row>
    <row r="94" spans="2:27" ht="38.25">
      <c r="B94" s="8"/>
      <c r="C94" s="39"/>
      <c r="D94" s="12" t="s">
        <v>411</v>
      </c>
      <c r="E94" s="12" t="s">
        <v>535</v>
      </c>
      <c r="F94" s="12" t="s">
        <v>536</v>
      </c>
      <c r="G94" s="12" t="s">
        <v>406</v>
      </c>
      <c r="H94" s="12" t="s">
        <v>407</v>
      </c>
      <c r="I94" s="12" t="s">
        <v>408</v>
      </c>
      <c r="J94" s="12" t="s">
        <v>574</v>
      </c>
      <c r="K94" s="8" t="s">
        <v>1049</v>
      </c>
      <c r="L94" s="8">
        <v>12</v>
      </c>
      <c r="M94" s="8" t="str">
        <f>VLOOKUP(L94,' (참고) 예산별 범례'!$A$2:$C$45,3,0)</f>
        <v>시설물 재난·사고</v>
      </c>
      <c r="N94" s="8"/>
      <c r="O94" s="148">
        <v>1</v>
      </c>
      <c r="P94" s="8" t="str">
        <f>VLOOKUP(O94,' (참고) 예산별 범례'!$I$68:$J$76,2,0)</f>
        <v>위험설비 정비 및 개보수</v>
      </c>
      <c r="Q94" s="12"/>
      <c r="R94" s="8" t="s">
        <v>344</v>
      </c>
      <c r="S94" s="12"/>
      <c r="T94" s="8" t="s">
        <v>442</v>
      </c>
      <c r="U94" s="34">
        <v>70000000</v>
      </c>
      <c r="V94" s="35"/>
      <c r="W94" s="36">
        <f t="shared" si="9"/>
        <v>70000000</v>
      </c>
      <c r="X94" s="37">
        <f t="shared" si="7"/>
        <v>64573510.114816844</v>
      </c>
      <c r="Y94" s="37">
        <f t="shared" si="10"/>
        <v>5426489.8851831555</v>
      </c>
      <c r="Z94" s="40">
        <v>0.92247871592595487</v>
      </c>
      <c r="AA94" s="54"/>
    </row>
    <row r="95" spans="2:27" ht="38.25">
      <c r="B95" s="8"/>
      <c r="C95" s="39"/>
      <c r="D95" s="12" t="s">
        <v>411</v>
      </c>
      <c r="E95" s="12" t="s">
        <v>535</v>
      </c>
      <c r="F95" s="12" t="s">
        <v>536</v>
      </c>
      <c r="G95" s="12" t="s">
        <v>406</v>
      </c>
      <c r="H95" s="12" t="s">
        <v>407</v>
      </c>
      <c r="I95" s="12" t="s">
        <v>408</v>
      </c>
      <c r="J95" s="12" t="s">
        <v>575</v>
      </c>
      <c r="K95" s="8" t="s">
        <v>1049</v>
      </c>
      <c r="L95" s="8">
        <v>12</v>
      </c>
      <c r="M95" s="8" t="str">
        <f>VLOOKUP(L95,' (참고) 예산별 범례'!$A$2:$C$45,3,0)</f>
        <v>시설물 재난·사고</v>
      </c>
      <c r="N95" s="8"/>
      <c r="O95" s="148">
        <v>1</v>
      </c>
      <c r="P95" s="8" t="str">
        <f>VLOOKUP(O95,' (참고) 예산별 범례'!$I$68:$J$76,2,0)</f>
        <v>위험설비 정비 및 개보수</v>
      </c>
      <c r="Q95" s="12"/>
      <c r="R95" s="8" t="s">
        <v>344</v>
      </c>
      <c r="S95" s="12"/>
      <c r="T95" s="8" t="s">
        <v>442</v>
      </c>
      <c r="U95" s="34">
        <v>54000000</v>
      </c>
      <c r="V95" s="35"/>
      <c r="W95" s="36">
        <f t="shared" si="9"/>
        <v>54000000</v>
      </c>
      <c r="X95" s="37">
        <f t="shared" si="7"/>
        <v>49813850.660001561</v>
      </c>
      <c r="Y95" s="37">
        <f t="shared" si="10"/>
        <v>4186149.339998439</v>
      </c>
      <c r="Z95" s="40">
        <v>0.92247871592595487</v>
      </c>
      <c r="AA95" s="54"/>
    </row>
    <row r="96" spans="2:27" ht="38.25">
      <c r="B96" s="8"/>
      <c r="C96" s="39"/>
      <c r="D96" s="12" t="s">
        <v>411</v>
      </c>
      <c r="E96" s="12" t="s">
        <v>535</v>
      </c>
      <c r="F96" s="12" t="s">
        <v>536</v>
      </c>
      <c r="G96" s="12" t="s">
        <v>406</v>
      </c>
      <c r="H96" s="12" t="s">
        <v>407</v>
      </c>
      <c r="I96" s="12" t="s">
        <v>408</v>
      </c>
      <c r="J96" s="12" t="s">
        <v>576</v>
      </c>
      <c r="K96" s="8" t="s">
        <v>1049</v>
      </c>
      <c r="L96" s="8">
        <v>12</v>
      </c>
      <c r="M96" s="8" t="str">
        <f>VLOOKUP(L96,' (참고) 예산별 범례'!$A$2:$C$45,3,0)</f>
        <v>시설물 재난·사고</v>
      </c>
      <c r="N96" s="8"/>
      <c r="O96" s="148">
        <v>1</v>
      </c>
      <c r="P96" s="8" t="str">
        <f>VLOOKUP(O96,' (참고) 예산별 범례'!$I$68:$J$76,2,0)</f>
        <v>위험설비 정비 및 개보수</v>
      </c>
      <c r="Q96" s="12"/>
      <c r="R96" s="8" t="s">
        <v>344</v>
      </c>
      <c r="S96" s="12"/>
      <c r="T96" s="8" t="s">
        <v>442</v>
      </c>
      <c r="U96" s="34">
        <v>12800000</v>
      </c>
      <c r="V96" s="35"/>
      <c r="W96" s="36">
        <f t="shared" si="9"/>
        <v>12800000</v>
      </c>
      <c r="X96" s="37">
        <f t="shared" si="7"/>
        <v>11807727.563852223</v>
      </c>
      <c r="Y96" s="37">
        <f t="shared" si="10"/>
        <v>992272.43614777736</v>
      </c>
      <c r="Z96" s="40">
        <v>0.92247871592595487</v>
      </c>
      <c r="AA96" s="54"/>
    </row>
    <row r="97" spans="2:27" ht="38.25">
      <c r="B97" s="8"/>
      <c r="C97" s="39"/>
      <c r="D97" s="12" t="s">
        <v>411</v>
      </c>
      <c r="E97" s="12" t="s">
        <v>535</v>
      </c>
      <c r="F97" s="12" t="s">
        <v>536</v>
      </c>
      <c r="G97" s="12" t="s">
        <v>406</v>
      </c>
      <c r="H97" s="12" t="s">
        <v>407</v>
      </c>
      <c r="I97" s="12" t="s">
        <v>408</v>
      </c>
      <c r="J97" s="12" t="s">
        <v>577</v>
      </c>
      <c r="K97" s="8" t="s">
        <v>1049</v>
      </c>
      <c r="L97" s="8">
        <v>12</v>
      </c>
      <c r="M97" s="8" t="str">
        <f>VLOOKUP(L97,' (참고) 예산별 범례'!$A$2:$C$45,3,0)</f>
        <v>시설물 재난·사고</v>
      </c>
      <c r="N97" s="8"/>
      <c r="O97" s="148">
        <v>1</v>
      </c>
      <c r="P97" s="8" t="str">
        <f>VLOOKUP(O97,' (참고) 예산별 범례'!$I$68:$J$76,2,0)</f>
        <v>위험설비 정비 및 개보수</v>
      </c>
      <c r="Q97" s="12"/>
      <c r="R97" s="8" t="s">
        <v>344</v>
      </c>
      <c r="S97" s="12"/>
      <c r="T97" s="8" t="s">
        <v>442</v>
      </c>
      <c r="U97" s="34">
        <v>18000000</v>
      </c>
      <c r="V97" s="35"/>
      <c r="W97" s="36">
        <f t="shared" si="9"/>
        <v>18000000</v>
      </c>
      <c r="X97" s="37">
        <f t="shared" si="7"/>
        <v>16604616.886667188</v>
      </c>
      <c r="Y97" s="37">
        <f t="shared" si="10"/>
        <v>1395383.1133328117</v>
      </c>
      <c r="Z97" s="40">
        <v>0.92247871592595487</v>
      </c>
      <c r="AA97" s="54"/>
    </row>
    <row r="98" spans="2:27" ht="38.25">
      <c r="B98" s="8"/>
      <c r="C98" s="39"/>
      <c r="D98" s="12" t="s">
        <v>411</v>
      </c>
      <c r="E98" s="12" t="s">
        <v>535</v>
      </c>
      <c r="F98" s="12" t="s">
        <v>536</v>
      </c>
      <c r="G98" s="12" t="s">
        <v>406</v>
      </c>
      <c r="H98" s="12" t="s">
        <v>407</v>
      </c>
      <c r="I98" s="12" t="s">
        <v>408</v>
      </c>
      <c r="J98" s="12" t="s">
        <v>578</v>
      </c>
      <c r="K98" s="8" t="s">
        <v>1049</v>
      </c>
      <c r="L98" s="8">
        <v>20</v>
      </c>
      <c r="M98" s="8" t="str">
        <f>VLOOKUP(L98,' (참고) 예산별 범례'!$A$2:$C$45,3,0)</f>
        <v>수질오염</v>
      </c>
      <c r="N98" s="8"/>
      <c r="O98" s="148">
        <v>1</v>
      </c>
      <c r="P98" s="8" t="str">
        <f>VLOOKUP(O98,' (참고) 예산별 범례'!$I$68:$J$76,2,0)</f>
        <v>위험설비 정비 및 개보수</v>
      </c>
      <c r="Q98" s="12"/>
      <c r="R98" s="8" t="s">
        <v>344</v>
      </c>
      <c r="S98" s="12"/>
      <c r="T98" s="8" t="s">
        <v>442</v>
      </c>
      <c r="U98" s="34">
        <v>19000000</v>
      </c>
      <c r="V98" s="35"/>
      <c r="W98" s="36">
        <f t="shared" si="9"/>
        <v>19000000</v>
      </c>
      <c r="X98" s="37">
        <f t="shared" si="7"/>
        <v>17527095.602593143</v>
      </c>
      <c r="Y98" s="37">
        <f t="shared" si="10"/>
        <v>1472904.3974068575</v>
      </c>
      <c r="Z98" s="40">
        <v>0.92247871592595487</v>
      </c>
      <c r="AA98" s="54"/>
    </row>
    <row r="99" spans="2:27" ht="38.25">
      <c r="B99" s="8"/>
      <c r="C99" s="39"/>
      <c r="D99" s="12" t="s">
        <v>411</v>
      </c>
      <c r="E99" s="12" t="s">
        <v>535</v>
      </c>
      <c r="F99" s="12" t="s">
        <v>536</v>
      </c>
      <c r="G99" s="12" t="s">
        <v>406</v>
      </c>
      <c r="H99" s="12" t="s">
        <v>407</v>
      </c>
      <c r="I99" s="12" t="s">
        <v>408</v>
      </c>
      <c r="J99" s="12" t="s">
        <v>571</v>
      </c>
      <c r="K99" s="8" t="s">
        <v>1049</v>
      </c>
      <c r="L99" s="8">
        <v>25</v>
      </c>
      <c r="M99" s="8" t="str">
        <f>VLOOKUP(L99,' (참고) 예산별 범례'!$A$2:$C$45,3,0)</f>
        <v>전기·가스 사고</v>
      </c>
      <c r="N99" s="8"/>
      <c r="O99" s="148">
        <v>1</v>
      </c>
      <c r="P99" s="8" t="str">
        <f>VLOOKUP(O99,' (참고) 예산별 범례'!$I$68:$J$76,2,0)</f>
        <v>위험설비 정비 및 개보수</v>
      </c>
      <c r="Q99" s="12"/>
      <c r="R99" s="8" t="s">
        <v>344</v>
      </c>
      <c r="S99" s="12"/>
      <c r="T99" s="8" t="s">
        <v>442</v>
      </c>
      <c r="U99" s="34">
        <v>50200000</v>
      </c>
      <c r="V99" s="35"/>
      <c r="W99" s="36">
        <f t="shared" si="9"/>
        <v>50200000</v>
      </c>
      <c r="X99" s="37">
        <f t="shared" si="7"/>
        <v>46308431.539482936</v>
      </c>
      <c r="Y99" s="37">
        <f t="shared" si="10"/>
        <v>3891568.4605170637</v>
      </c>
      <c r="Z99" s="40">
        <v>0.92247871592595487</v>
      </c>
      <c r="AA99" s="54"/>
    </row>
    <row r="100" spans="2:27" ht="38.25">
      <c r="B100" s="8"/>
      <c r="C100" s="39"/>
      <c r="D100" s="12" t="s">
        <v>411</v>
      </c>
      <c r="E100" s="12" t="s">
        <v>535</v>
      </c>
      <c r="F100" s="12" t="s">
        <v>536</v>
      </c>
      <c r="G100" s="12" t="s">
        <v>406</v>
      </c>
      <c r="H100" s="12" t="s">
        <v>407</v>
      </c>
      <c r="I100" s="12" t="s">
        <v>408</v>
      </c>
      <c r="J100" s="12" t="s">
        <v>579</v>
      </c>
      <c r="K100" s="8" t="s">
        <v>1049</v>
      </c>
      <c r="L100" s="8">
        <v>10</v>
      </c>
      <c r="M100" s="8" t="str">
        <f>VLOOKUP(L100,' (참고) 예산별 범례'!$A$2:$C$45,3,0)</f>
        <v>화재·폭발</v>
      </c>
      <c r="N100" s="8"/>
      <c r="O100" s="148">
        <v>1</v>
      </c>
      <c r="P100" s="8" t="str">
        <f>VLOOKUP(O100,' (참고) 예산별 범례'!$I$68:$J$76,2,0)</f>
        <v>위험설비 정비 및 개보수</v>
      </c>
      <c r="Q100" s="12"/>
      <c r="R100" s="8" t="s">
        <v>344</v>
      </c>
      <c r="S100" s="12"/>
      <c r="T100" s="8" t="s">
        <v>442</v>
      </c>
      <c r="U100" s="34">
        <v>41000000</v>
      </c>
      <c r="V100" s="35"/>
      <c r="W100" s="36">
        <f t="shared" si="9"/>
        <v>41000000</v>
      </c>
      <c r="X100" s="37">
        <f t="shared" si="7"/>
        <v>37821627.352964148</v>
      </c>
      <c r="Y100" s="37">
        <f t="shared" si="10"/>
        <v>3178372.6470358521</v>
      </c>
      <c r="Z100" s="40">
        <v>0.92247871592595487</v>
      </c>
      <c r="AA100" s="54"/>
    </row>
    <row r="101" spans="2:27" ht="38.25">
      <c r="B101" s="8"/>
      <c r="C101" s="39"/>
      <c r="D101" s="12" t="s">
        <v>411</v>
      </c>
      <c r="E101" s="12" t="s">
        <v>535</v>
      </c>
      <c r="F101" s="12" t="s">
        <v>536</v>
      </c>
      <c r="G101" s="12" t="s">
        <v>406</v>
      </c>
      <c r="H101" s="12" t="s">
        <v>407</v>
      </c>
      <c r="I101" s="12" t="s">
        <v>408</v>
      </c>
      <c r="J101" s="12" t="s">
        <v>580</v>
      </c>
      <c r="K101" s="8" t="s">
        <v>1050</v>
      </c>
      <c r="L101" s="8">
        <v>43</v>
      </c>
      <c r="M101" s="8" t="str">
        <f>VLOOKUP(L101,' (참고) 예산별 범례'!$A$2:$C$45,3,0)</f>
        <v>교부세 및 기타</v>
      </c>
      <c r="N101" s="8"/>
      <c r="O101" s="148">
        <v>1</v>
      </c>
      <c r="P101" s="8" t="str">
        <f>VLOOKUP(O101,' (참고) 예산별 범례'!$I$68:$J$76,2,0)</f>
        <v>위험설비 정비 및 개보수</v>
      </c>
      <c r="Q101" s="12"/>
      <c r="R101" s="8" t="s">
        <v>344</v>
      </c>
      <c r="S101" s="12"/>
      <c r="T101" s="8" t="s">
        <v>442</v>
      </c>
      <c r="U101" s="34">
        <v>720000</v>
      </c>
      <c r="V101" s="35"/>
      <c r="W101" s="36">
        <f t="shared" si="9"/>
        <v>720000</v>
      </c>
      <c r="X101" s="37">
        <f t="shared" si="7"/>
        <v>664184.67546668753</v>
      </c>
      <c r="Y101" s="37">
        <f t="shared" si="10"/>
        <v>55815.324533312465</v>
      </c>
      <c r="Z101" s="40">
        <v>0.92247871592595487</v>
      </c>
      <c r="AA101" s="54"/>
    </row>
    <row r="102" spans="2:27" ht="38.25">
      <c r="B102" s="8"/>
      <c r="C102" s="39"/>
      <c r="D102" s="12" t="s">
        <v>411</v>
      </c>
      <c r="E102" s="12" t="s">
        <v>535</v>
      </c>
      <c r="F102" s="12" t="s">
        <v>412</v>
      </c>
      <c r="G102" s="12" t="s">
        <v>379</v>
      </c>
      <c r="H102" s="12" t="s">
        <v>375</v>
      </c>
      <c r="I102" s="12" t="s">
        <v>386</v>
      </c>
      <c r="J102" s="12" t="s">
        <v>581</v>
      </c>
      <c r="K102" s="8" t="s">
        <v>1050</v>
      </c>
      <c r="L102" s="8">
        <v>36</v>
      </c>
      <c r="M102" s="8" t="str">
        <f>VLOOKUP(L102,' (참고) 예산별 범례'!$A$2:$C$45,3,0)</f>
        <v>안전문화 및 교육·훈련·홍보</v>
      </c>
      <c r="N102" s="8"/>
      <c r="O102" s="148">
        <v>5</v>
      </c>
      <c r="P102" s="8" t="str">
        <f>VLOOKUP(O102,' (참고) 예산별 범례'!$I$68:$J$76,2,0)</f>
        <v>안전관련 교육훈련홍보</v>
      </c>
      <c r="Q102" s="8" t="s">
        <v>344</v>
      </c>
      <c r="R102" s="12"/>
      <c r="S102" s="12"/>
      <c r="T102" s="8" t="s">
        <v>427</v>
      </c>
      <c r="U102" s="34">
        <v>1000000</v>
      </c>
      <c r="V102" s="35"/>
      <c r="W102" s="36">
        <f t="shared" si="9"/>
        <v>1000000</v>
      </c>
      <c r="X102" s="37">
        <f t="shared" si="7"/>
        <v>1000000</v>
      </c>
      <c r="Y102" s="37">
        <f t="shared" ref="Y102:Y120" si="11">W102-X102</f>
        <v>0</v>
      </c>
      <c r="Z102" s="40">
        <v>1</v>
      </c>
      <c r="AA102" s="54"/>
    </row>
    <row r="103" spans="2:27" ht="38.25">
      <c r="B103" s="8"/>
      <c r="C103" s="39"/>
      <c r="D103" s="12" t="s">
        <v>411</v>
      </c>
      <c r="E103" s="12" t="s">
        <v>535</v>
      </c>
      <c r="F103" s="12" t="s">
        <v>343</v>
      </c>
      <c r="G103" s="12" t="s">
        <v>374</v>
      </c>
      <c r="H103" s="12" t="s">
        <v>375</v>
      </c>
      <c r="I103" s="12" t="s">
        <v>376</v>
      </c>
      <c r="J103" s="12" t="s">
        <v>582</v>
      </c>
      <c r="K103" s="8" t="s">
        <v>1049</v>
      </c>
      <c r="L103" s="8">
        <v>22</v>
      </c>
      <c r="M103" s="8" t="str">
        <f>VLOOKUP(L103,' (참고) 예산별 범례'!$A$2:$C$45,3,0)</f>
        <v>감염병</v>
      </c>
      <c r="N103" s="8"/>
      <c r="O103" s="148">
        <v>4</v>
      </c>
      <c r="P103" s="8" t="str">
        <f>VLOOKUP(O103,' (참고) 예산별 범례'!$I$68:$J$76,2,0)</f>
        <v>안전관련 물품 및 장비 구입비등</v>
      </c>
      <c r="Q103" s="8" t="s">
        <v>344</v>
      </c>
      <c r="R103" s="12"/>
      <c r="S103" s="12"/>
      <c r="T103" s="8" t="s">
        <v>442</v>
      </c>
      <c r="U103" s="34">
        <v>10000000</v>
      </c>
      <c r="V103" s="35"/>
      <c r="W103" s="36">
        <f t="shared" si="9"/>
        <v>10000000</v>
      </c>
      <c r="X103" s="37">
        <f t="shared" si="7"/>
        <v>8547853.2110091746</v>
      </c>
      <c r="Y103" s="37">
        <f t="shared" si="11"/>
        <v>1452146.7889908254</v>
      </c>
      <c r="Z103" s="40">
        <v>0.85478532110091743</v>
      </c>
      <c r="AA103" s="54"/>
    </row>
    <row r="104" spans="2:27" ht="38.25">
      <c r="B104" s="8"/>
      <c r="C104" s="39"/>
      <c r="D104" s="12" t="s">
        <v>411</v>
      </c>
      <c r="E104" s="12" t="s">
        <v>535</v>
      </c>
      <c r="F104" s="12" t="s">
        <v>343</v>
      </c>
      <c r="G104" s="12" t="s">
        <v>374</v>
      </c>
      <c r="H104" s="12" t="s">
        <v>375</v>
      </c>
      <c r="I104" s="12" t="s">
        <v>376</v>
      </c>
      <c r="J104" s="12" t="s">
        <v>583</v>
      </c>
      <c r="K104" s="8" t="s">
        <v>1050</v>
      </c>
      <c r="L104" s="8">
        <v>36</v>
      </c>
      <c r="M104" s="8" t="str">
        <f>VLOOKUP(L104,' (참고) 예산별 범례'!$A$2:$C$45,3,0)</f>
        <v>안전문화 및 교육·훈련·홍보</v>
      </c>
      <c r="N104" s="8"/>
      <c r="O104" s="148">
        <v>5</v>
      </c>
      <c r="P104" s="8" t="str">
        <f>VLOOKUP(O104,' (참고) 예산별 범례'!$I$68:$J$76,2,0)</f>
        <v>안전관련 교육훈련홍보</v>
      </c>
      <c r="Q104" s="8" t="s">
        <v>344</v>
      </c>
      <c r="R104" s="12"/>
      <c r="S104" s="12"/>
      <c r="T104" s="8" t="s">
        <v>427</v>
      </c>
      <c r="U104" s="34">
        <v>900000</v>
      </c>
      <c r="V104" s="35"/>
      <c r="W104" s="36">
        <f t="shared" si="9"/>
        <v>900000</v>
      </c>
      <c r="X104" s="37">
        <f t="shared" si="7"/>
        <v>769306.78899082565</v>
      </c>
      <c r="Y104" s="37">
        <f t="shared" si="11"/>
        <v>130693.21100917435</v>
      </c>
      <c r="Z104" s="40">
        <v>0.85478532110091743</v>
      </c>
      <c r="AA104" s="54"/>
    </row>
    <row r="105" spans="2:27" ht="38.25">
      <c r="B105" s="8"/>
      <c r="C105" s="39"/>
      <c r="D105" s="12" t="s">
        <v>411</v>
      </c>
      <c r="E105" s="12" t="s">
        <v>535</v>
      </c>
      <c r="F105" s="12" t="s">
        <v>343</v>
      </c>
      <c r="G105" s="12" t="s">
        <v>377</v>
      </c>
      <c r="H105" s="12" t="s">
        <v>375</v>
      </c>
      <c r="I105" s="12" t="s">
        <v>378</v>
      </c>
      <c r="J105" s="12" t="s">
        <v>584</v>
      </c>
      <c r="K105" s="8" t="s">
        <v>1050</v>
      </c>
      <c r="L105" s="8">
        <v>39</v>
      </c>
      <c r="M105" s="8" t="str">
        <f>VLOOKUP(L105,' (참고) 예산별 범례'!$A$2:$C$45,3,0)</f>
        <v>재난안전관리체계</v>
      </c>
      <c r="N105" s="8"/>
      <c r="O105" s="148">
        <v>3</v>
      </c>
      <c r="P105" s="8" t="str">
        <f>VLOOKUP(O105,' (참고) 예산별 범례'!$I$68:$J$76,2,0)</f>
        <v>안전경영 및 안전시스템등 지원예산</v>
      </c>
      <c r="Q105" s="8" t="s">
        <v>344</v>
      </c>
      <c r="R105" s="12"/>
      <c r="S105" s="12"/>
      <c r="T105" s="8" t="s">
        <v>427</v>
      </c>
      <c r="U105" s="34">
        <v>6000000</v>
      </c>
      <c r="V105" s="35"/>
      <c r="W105" s="36">
        <f t="shared" si="9"/>
        <v>6000000</v>
      </c>
      <c r="X105" s="37">
        <f t="shared" si="7"/>
        <v>5495600</v>
      </c>
      <c r="Y105" s="37">
        <f t="shared" si="11"/>
        <v>504400</v>
      </c>
      <c r="Z105" s="40">
        <v>0.91593333333333338</v>
      </c>
      <c r="AA105" s="54"/>
    </row>
    <row r="106" spans="2:27" ht="38.25">
      <c r="B106" s="8"/>
      <c r="C106" s="39"/>
      <c r="D106" s="12" t="s">
        <v>411</v>
      </c>
      <c r="E106" s="12" t="s">
        <v>535</v>
      </c>
      <c r="F106" s="12" t="s">
        <v>343</v>
      </c>
      <c r="G106" s="12" t="s">
        <v>379</v>
      </c>
      <c r="H106" s="12" t="s">
        <v>375</v>
      </c>
      <c r="I106" s="12" t="s">
        <v>386</v>
      </c>
      <c r="J106" s="12" t="s">
        <v>585</v>
      </c>
      <c r="K106" s="8" t="s">
        <v>1050</v>
      </c>
      <c r="L106" s="8">
        <v>36</v>
      </c>
      <c r="M106" s="8" t="str">
        <f>VLOOKUP(L106,' (참고) 예산별 범례'!$A$2:$C$45,3,0)</f>
        <v>안전문화 및 교육·훈련·홍보</v>
      </c>
      <c r="N106" s="8"/>
      <c r="O106" s="148">
        <v>5</v>
      </c>
      <c r="P106" s="8" t="str">
        <f>VLOOKUP(O106,' (참고) 예산별 범례'!$I$68:$J$76,2,0)</f>
        <v>안전관련 교육훈련홍보</v>
      </c>
      <c r="Q106" s="8" t="s">
        <v>344</v>
      </c>
      <c r="R106" s="12"/>
      <c r="S106" s="12"/>
      <c r="T106" s="8" t="s">
        <v>427</v>
      </c>
      <c r="U106" s="34">
        <v>1950000</v>
      </c>
      <c r="V106" s="35"/>
      <c r="W106" s="36">
        <f t="shared" si="9"/>
        <v>1950000</v>
      </c>
      <c r="X106" s="37">
        <f t="shared" si="7"/>
        <v>964189.39166916395</v>
      </c>
      <c r="Y106" s="37">
        <f t="shared" si="11"/>
        <v>985810.60833083605</v>
      </c>
      <c r="Z106" s="40">
        <v>0.49445609829187892</v>
      </c>
      <c r="AA106" s="54"/>
    </row>
    <row r="107" spans="2:27" ht="38.25">
      <c r="B107" s="8"/>
      <c r="C107" s="39"/>
      <c r="D107" s="12" t="s">
        <v>411</v>
      </c>
      <c r="E107" s="12" t="s">
        <v>535</v>
      </c>
      <c r="F107" s="12" t="s">
        <v>343</v>
      </c>
      <c r="G107" s="12" t="s">
        <v>379</v>
      </c>
      <c r="H107" s="12" t="s">
        <v>375</v>
      </c>
      <c r="I107" s="12" t="s">
        <v>386</v>
      </c>
      <c r="J107" s="12" t="s">
        <v>566</v>
      </c>
      <c r="K107" s="8" t="s">
        <v>1050</v>
      </c>
      <c r="L107" s="8">
        <v>36</v>
      </c>
      <c r="M107" s="8" t="str">
        <f>VLOOKUP(L107,' (참고) 예산별 범례'!$A$2:$C$45,3,0)</f>
        <v>안전문화 및 교육·훈련·홍보</v>
      </c>
      <c r="N107" s="8"/>
      <c r="O107" s="148">
        <v>5</v>
      </c>
      <c r="P107" s="8" t="str">
        <f>VLOOKUP(O107,' (참고) 예산별 범례'!$I$68:$J$76,2,0)</f>
        <v>안전관련 교육훈련홍보</v>
      </c>
      <c r="Q107" s="8" t="s">
        <v>344</v>
      </c>
      <c r="R107" s="12"/>
      <c r="S107" s="12"/>
      <c r="T107" s="8" t="s">
        <v>427</v>
      </c>
      <c r="U107" s="34">
        <v>397000</v>
      </c>
      <c r="V107" s="35"/>
      <c r="W107" s="36">
        <f t="shared" si="9"/>
        <v>397000</v>
      </c>
      <c r="X107" s="37">
        <f t="shared" si="7"/>
        <v>196299.07102187592</v>
      </c>
      <c r="Y107" s="37">
        <f t="shared" si="11"/>
        <v>200700.92897812408</v>
      </c>
      <c r="Z107" s="40">
        <v>0.49445609829187892</v>
      </c>
      <c r="AA107" s="54"/>
    </row>
    <row r="108" spans="2:27" ht="38.25">
      <c r="B108" s="8"/>
      <c r="C108" s="39"/>
      <c r="D108" s="12" t="s">
        <v>411</v>
      </c>
      <c r="E108" s="12" t="s">
        <v>535</v>
      </c>
      <c r="F108" s="12" t="s">
        <v>343</v>
      </c>
      <c r="G108" s="12" t="s">
        <v>379</v>
      </c>
      <c r="H108" s="12" t="s">
        <v>375</v>
      </c>
      <c r="I108" s="12" t="s">
        <v>386</v>
      </c>
      <c r="J108" s="12" t="s">
        <v>571</v>
      </c>
      <c r="K108" s="8" t="s">
        <v>1050</v>
      </c>
      <c r="L108" s="8">
        <v>36</v>
      </c>
      <c r="M108" s="8" t="str">
        <f>VLOOKUP(L108,' (참고) 예산별 범례'!$A$2:$C$45,3,0)</f>
        <v>안전문화 및 교육·훈련·홍보</v>
      </c>
      <c r="N108" s="8"/>
      <c r="O108" s="148">
        <v>5</v>
      </c>
      <c r="P108" s="8" t="str">
        <f>VLOOKUP(O108,' (참고) 예산별 범례'!$I$68:$J$76,2,0)</f>
        <v>안전관련 교육훈련홍보</v>
      </c>
      <c r="Q108" s="8" t="s">
        <v>344</v>
      </c>
      <c r="R108" s="12"/>
      <c r="S108" s="12"/>
      <c r="T108" s="8" t="s">
        <v>427</v>
      </c>
      <c r="U108" s="34">
        <v>890000</v>
      </c>
      <c r="V108" s="35"/>
      <c r="W108" s="36">
        <f t="shared" si="9"/>
        <v>890000</v>
      </c>
      <c r="X108" s="37">
        <f t="shared" si="7"/>
        <v>440065.92747977225</v>
      </c>
      <c r="Y108" s="37">
        <f t="shared" si="11"/>
        <v>449934.07252022775</v>
      </c>
      <c r="Z108" s="40">
        <v>0.49445609829187892</v>
      </c>
      <c r="AA108" s="54"/>
    </row>
    <row r="109" spans="2:27" ht="38.25">
      <c r="B109" s="8"/>
      <c r="C109" s="39"/>
      <c r="D109" s="12" t="s">
        <v>411</v>
      </c>
      <c r="E109" s="12" t="s">
        <v>535</v>
      </c>
      <c r="F109" s="12" t="s">
        <v>343</v>
      </c>
      <c r="G109" s="12" t="s">
        <v>379</v>
      </c>
      <c r="H109" s="12" t="s">
        <v>375</v>
      </c>
      <c r="I109" s="12" t="s">
        <v>386</v>
      </c>
      <c r="J109" s="12" t="s">
        <v>565</v>
      </c>
      <c r="K109" s="8" t="s">
        <v>1050</v>
      </c>
      <c r="L109" s="8">
        <v>36</v>
      </c>
      <c r="M109" s="8" t="str">
        <f>VLOOKUP(L109,' (참고) 예산별 범례'!$A$2:$C$45,3,0)</f>
        <v>안전문화 및 교육·훈련·홍보</v>
      </c>
      <c r="N109" s="8"/>
      <c r="O109" s="148">
        <v>5</v>
      </c>
      <c r="P109" s="8" t="str">
        <f>VLOOKUP(O109,' (참고) 예산별 범례'!$I$68:$J$76,2,0)</f>
        <v>안전관련 교육훈련홍보</v>
      </c>
      <c r="Q109" s="8" t="s">
        <v>344</v>
      </c>
      <c r="R109" s="12"/>
      <c r="S109" s="12"/>
      <c r="T109" s="8" t="s">
        <v>427</v>
      </c>
      <c r="U109" s="34">
        <v>100000</v>
      </c>
      <c r="V109" s="35"/>
      <c r="W109" s="36">
        <f t="shared" si="9"/>
        <v>100000</v>
      </c>
      <c r="X109" s="37">
        <f t="shared" si="7"/>
        <v>49445.609829187895</v>
      </c>
      <c r="Y109" s="37">
        <f t="shared" si="11"/>
        <v>50554.390170812105</v>
      </c>
      <c r="Z109" s="40">
        <v>0.49445609829187892</v>
      </c>
      <c r="AA109" s="54"/>
    </row>
    <row r="110" spans="2:27" ht="38.25">
      <c r="B110" s="8"/>
      <c r="C110" s="39"/>
      <c r="D110" s="12" t="s">
        <v>411</v>
      </c>
      <c r="E110" s="12" t="s">
        <v>535</v>
      </c>
      <c r="F110" s="12" t="s">
        <v>343</v>
      </c>
      <c r="G110" s="12" t="s">
        <v>383</v>
      </c>
      <c r="H110" s="12" t="s">
        <v>375</v>
      </c>
      <c r="I110" s="12" t="s">
        <v>384</v>
      </c>
      <c r="J110" s="12" t="s">
        <v>586</v>
      </c>
      <c r="K110" s="8" t="s">
        <v>1049</v>
      </c>
      <c r="L110" s="8">
        <v>29</v>
      </c>
      <c r="M110" s="8" t="str">
        <f>VLOOKUP(L110,' (참고) 예산별 범례'!$A$2:$C$45,3,0)</f>
        <v>사업장 산재</v>
      </c>
      <c r="N110" s="8"/>
      <c r="O110" s="148">
        <v>4</v>
      </c>
      <c r="P110" s="8" t="str">
        <f>VLOOKUP(O110,' (참고) 예산별 범례'!$I$68:$J$76,2,0)</f>
        <v>안전관련 물품 및 장비 구입비등</v>
      </c>
      <c r="Q110" s="8" t="s">
        <v>344</v>
      </c>
      <c r="R110" s="12"/>
      <c r="S110" s="12"/>
      <c r="T110" s="8" t="s">
        <v>428</v>
      </c>
      <c r="U110" s="34">
        <v>8850000</v>
      </c>
      <c r="V110" s="35"/>
      <c r="W110" s="36">
        <f t="shared" si="9"/>
        <v>8850000</v>
      </c>
      <c r="X110" s="37">
        <f t="shared" si="7"/>
        <v>8445984.8034006376</v>
      </c>
      <c r="Y110" s="37">
        <f t="shared" si="11"/>
        <v>404015.19659936242</v>
      </c>
      <c r="Z110" s="40">
        <v>0.95434856535600421</v>
      </c>
      <c r="AA110" s="54"/>
    </row>
    <row r="111" spans="2:27" ht="38.25">
      <c r="B111" s="8"/>
      <c r="C111" s="39"/>
      <c r="D111" s="12" t="s">
        <v>411</v>
      </c>
      <c r="E111" s="12" t="s">
        <v>535</v>
      </c>
      <c r="F111" s="12" t="s">
        <v>343</v>
      </c>
      <c r="G111" s="12" t="s">
        <v>383</v>
      </c>
      <c r="H111" s="12" t="s">
        <v>375</v>
      </c>
      <c r="I111" s="12" t="s">
        <v>384</v>
      </c>
      <c r="J111" s="12" t="s">
        <v>587</v>
      </c>
      <c r="K111" s="8" t="s">
        <v>1049</v>
      </c>
      <c r="L111" s="8">
        <v>29</v>
      </c>
      <c r="M111" s="8" t="str">
        <f>VLOOKUP(L111,' (참고) 예산별 범례'!$A$2:$C$45,3,0)</f>
        <v>사업장 산재</v>
      </c>
      <c r="N111" s="8"/>
      <c r="O111" s="148">
        <v>4</v>
      </c>
      <c r="P111" s="8" t="str">
        <f>VLOOKUP(O111,' (참고) 예산별 범례'!$I$68:$J$76,2,0)</f>
        <v>안전관련 물품 및 장비 구입비등</v>
      </c>
      <c r="Q111" s="8" t="s">
        <v>344</v>
      </c>
      <c r="R111" s="12"/>
      <c r="S111" s="12"/>
      <c r="T111" s="8" t="s">
        <v>428</v>
      </c>
      <c r="U111" s="34">
        <v>560000</v>
      </c>
      <c r="V111" s="35"/>
      <c r="W111" s="36">
        <f t="shared" si="9"/>
        <v>560000</v>
      </c>
      <c r="X111" s="37">
        <f t="shared" si="7"/>
        <v>534435.1965993623</v>
      </c>
      <c r="Y111" s="37">
        <f t="shared" si="11"/>
        <v>25564.803400637698</v>
      </c>
      <c r="Z111" s="40">
        <v>0.95434856535600421</v>
      </c>
      <c r="AA111" s="54"/>
    </row>
    <row r="112" spans="2:27" ht="38.25">
      <c r="B112" s="8"/>
      <c r="C112" s="39"/>
      <c r="D112" s="12" t="s">
        <v>411</v>
      </c>
      <c r="E112" s="12" t="s">
        <v>535</v>
      </c>
      <c r="F112" s="12" t="s">
        <v>343</v>
      </c>
      <c r="G112" s="12" t="s">
        <v>401</v>
      </c>
      <c r="H112" s="12" t="s">
        <v>375</v>
      </c>
      <c r="I112" s="12" t="s">
        <v>402</v>
      </c>
      <c r="J112" s="12" t="s">
        <v>588</v>
      </c>
      <c r="K112" s="8" t="s">
        <v>1050</v>
      </c>
      <c r="L112" s="8">
        <v>43</v>
      </c>
      <c r="M112" s="8" t="str">
        <f>VLOOKUP(L112,' (참고) 예산별 범례'!$A$2:$C$45,3,0)</f>
        <v>교부세 및 기타</v>
      </c>
      <c r="N112" s="8"/>
      <c r="O112" s="148">
        <v>9</v>
      </c>
      <c r="P112" s="8" t="str">
        <f>VLOOKUP(O112,' (참고) 예산별 범례'!$I$68:$J$76,2,0)</f>
        <v>기타</v>
      </c>
      <c r="Q112" s="8" t="s">
        <v>344</v>
      </c>
      <c r="R112" s="12"/>
      <c r="S112" s="12"/>
      <c r="T112" s="8" t="s">
        <v>427</v>
      </c>
      <c r="U112" s="34">
        <v>60000</v>
      </c>
      <c r="V112" s="35"/>
      <c r="W112" s="36">
        <f t="shared" si="9"/>
        <v>60000</v>
      </c>
      <c r="X112" s="37">
        <f t="shared" si="7"/>
        <v>0</v>
      </c>
      <c r="Y112" s="37">
        <f t="shared" si="11"/>
        <v>60000</v>
      </c>
      <c r="Z112" s="40">
        <v>0</v>
      </c>
      <c r="AA112" s="54"/>
    </row>
    <row r="113" spans="2:28" ht="38.25">
      <c r="B113" s="8"/>
      <c r="C113" s="39"/>
      <c r="D113" s="12" t="s">
        <v>411</v>
      </c>
      <c r="E113" s="12" t="s">
        <v>535</v>
      </c>
      <c r="F113" s="12" t="s">
        <v>413</v>
      </c>
      <c r="G113" s="12" t="s">
        <v>377</v>
      </c>
      <c r="H113" s="12" t="s">
        <v>375</v>
      </c>
      <c r="I113" s="12" t="s">
        <v>378</v>
      </c>
      <c r="J113" s="12" t="s">
        <v>589</v>
      </c>
      <c r="K113" s="8" t="s">
        <v>1050</v>
      </c>
      <c r="L113" s="8">
        <v>43</v>
      </c>
      <c r="M113" s="8" t="str">
        <f>VLOOKUP(L113,' (참고) 예산별 범례'!$A$2:$C$45,3,0)</f>
        <v>교부세 및 기타</v>
      </c>
      <c r="N113" s="8"/>
      <c r="O113" s="148">
        <v>9</v>
      </c>
      <c r="P113" s="8" t="str">
        <f>VLOOKUP(O113,' (참고) 예산별 범례'!$I$68:$J$76,2,0)</f>
        <v>기타</v>
      </c>
      <c r="Q113" s="12"/>
      <c r="R113" s="12"/>
      <c r="S113" s="8" t="s">
        <v>344</v>
      </c>
      <c r="T113" s="8" t="s">
        <v>428</v>
      </c>
      <c r="U113" s="34">
        <v>1700000</v>
      </c>
      <c r="V113" s="35"/>
      <c r="W113" s="36">
        <f t="shared" si="9"/>
        <v>1700000</v>
      </c>
      <c r="X113" s="37">
        <f t="shared" si="7"/>
        <v>1116585.9237536658</v>
      </c>
      <c r="Y113" s="37">
        <f t="shared" si="11"/>
        <v>583414.07624633424</v>
      </c>
      <c r="Z113" s="40">
        <v>0.65681524926686219</v>
      </c>
      <c r="AA113" s="54"/>
    </row>
    <row r="114" spans="2:28" ht="38.25">
      <c r="B114" s="8"/>
      <c r="C114" s="39"/>
      <c r="D114" s="12" t="s">
        <v>411</v>
      </c>
      <c r="E114" s="12" t="s">
        <v>535</v>
      </c>
      <c r="F114" s="12" t="s">
        <v>413</v>
      </c>
      <c r="G114" s="12" t="s">
        <v>379</v>
      </c>
      <c r="H114" s="12" t="s">
        <v>375</v>
      </c>
      <c r="I114" s="12" t="s">
        <v>378</v>
      </c>
      <c r="J114" s="12" t="s">
        <v>590</v>
      </c>
      <c r="K114" s="8" t="s">
        <v>1050</v>
      </c>
      <c r="L114" s="8">
        <v>43</v>
      </c>
      <c r="M114" s="8" t="str">
        <f>VLOOKUP(L114,' (참고) 예산별 범례'!$A$2:$C$45,3,0)</f>
        <v>교부세 및 기타</v>
      </c>
      <c r="N114" s="8"/>
      <c r="O114" s="148">
        <v>9</v>
      </c>
      <c r="P114" s="8" t="str">
        <f>VLOOKUP(O114,' (참고) 예산별 범례'!$I$68:$J$76,2,0)</f>
        <v>기타</v>
      </c>
      <c r="Q114" s="12"/>
      <c r="R114" s="12"/>
      <c r="S114" s="8" t="s">
        <v>344</v>
      </c>
      <c r="T114" s="8" t="s">
        <v>428</v>
      </c>
      <c r="U114" s="34">
        <v>15350000</v>
      </c>
      <c r="V114" s="35"/>
      <c r="W114" s="36">
        <f t="shared" si="9"/>
        <v>15350000</v>
      </c>
      <c r="X114" s="37">
        <f t="shared" si="7"/>
        <v>10082114.076246334</v>
      </c>
      <c r="Y114" s="37">
        <f t="shared" si="11"/>
        <v>5267885.9237536658</v>
      </c>
      <c r="Z114" s="40">
        <v>0.65681524926686219</v>
      </c>
      <c r="AA114" s="54"/>
    </row>
    <row r="115" spans="2:28" ht="38.25">
      <c r="B115" s="8"/>
      <c r="C115" s="39"/>
      <c r="D115" s="12" t="s">
        <v>411</v>
      </c>
      <c r="E115" s="12" t="s">
        <v>535</v>
      </c>
      <c r="F115" s="12" t="s">
        <v>413</v>
      </c>
      <c r="G115" s="12" t="s">
        <v>379</v>
      </c>
      <c r="H115" s="12" t="s">
        <v>375</v>
      </c>
      <c r="I115" s="12" t="s">
        <v>386</v>
      </c>
      <c r="J115" s="12" t="s">
        <v>591</v>
      </c>
      <c r="K115" s="8" t="s">
        <v>1050</v>
      </c>
      <c r="L115" s="8">
        <v>36</v>
      </c>
      <c r="M115" s="8" t="str">
        <f>VLOOKUP(L115,' (참고) 예산별 범례'!$A$2:$C$45,3,0)</f>
        <v>안전문화 및 교육·훈련·홍보</v>
      </c>
      <c r="N115" s="8"/>
      <c r="O115" s="148">
        <v>5</v>
      </c>
      <c r="P115" s="8" t="str">
        <f>VLOOKUP(O115,' (참고) 예산별 범례'!$I$68:$J$76,2,0)</f>
        <v>안전관련 교육훈련홍보</v>
      </c>
      <c r="Q115" s="12"/>
      <c r="R115" s="12"/>
      <c r="S115" s="8" t="s">
        <v>344</v>
      </c>
      <c r="T115" s="8" t="s">
        <v>427</v>
      </c>
      <c r="U115" s="34">
        <v>400000</v>
      </c>
      <c r="V115" s="35"/>
      <c r="W115" s="36">
        <f t="shared" si="9"/>
        <v>400000</v>
      </c>
      <c r="X115" s="37">
        <f t="shared" ref="X115:X147" si="12">W115*Z115</f>
        <v>400000</v>
      </c>
      <c r="Y115" s="37">
        <f t="shared" si="11"/>
        <v>0</v>
      </c>
      <c r="Z115" s="40">
        <v>1</v>
      </c>
      <c r="AA115" s="54"/>
    </row>
    <row r="116" spans="2:28" ht="38.25">
      <c r="B116" s="8"/>
      <c r="C116" s="39"/>
      <c r="D116" s="12" t="s">
        <v>411</v>
      </c>
      <c r="E116" s="12" t="s">
        <v>535</v>
      </c>
      <c r="F116" s="12" t="s">
        <v>413</v>
      </c>
      <c r="G116" s="12" t="s">
        <v>380</v>
      </c>
      <c r="H116" s="12" t="s">
        <v>375</v>
      </c>
      <c r="I116" s="12" t="s">
        <v>399</v>
      </c>
      <c r="J116" s="12" t="s">
        <v>592</v>
      </c>
      <c r="K116" s="8" t="s">
        <v>1050</v>
      </c>
      <c r="L116" s="8">
        <v>43</v>
      </c>
      <c r="M116" s="8" t="str">
        <f>VLOOKUP(L116,' (참고) 예산별 범례'!$A$2:$C$45,3,0)</f>
        <v>교부세 및 기타</v>
      </c>
      <c r="N116" s="8"/>
      <c r="O116" s="148">
        <v>6</v>
      </c>
      <c r="P116" s="8" t="str">
        <f>VLOOKUP(O116,' (참고) 예산별 범례'!$I$68:$J$76,2,0)</f>
        <v>안전R&amp;D</v>
      </c>
      <c r="Q116" s="12"/>
      <c r="R116" s="12"/>
      <c r="S116" s="8" t="s">
        <v>344</v>
      </c>
      <c r="T116" s="8" t="s">
        <v>427</v>
      </c>
      <c r="U116" s="34">
        <v>80000000</v>
      </c>
      <c r="V116" s="35">
        <v>-80000000</v>
      </c>
      <c r="W116" s="36">
        <f t="shared" si="9"/>
        <v>0</v>
      </c>
      <c r="X116" s="37">
        <f t="shared" si="12"/>
        <v>0</v>
      </c>
      <c r="Y116" s="37">
        <f t="shared" si="11"/>
        <v>0</v>
      </c>
      <c r="Z116" s="40">
        <v>0</v>
      </c>
      <c r="AA116" s="52" t="s">
        <v>881</v>
      </c>
      <c r="AB116" s="16" t="s">
        <v>484</v>
      </c>
    </row>
    <row r="117" spans="2:28" ht="38.25">
      <c r="B117" s="8"/>
      <c r="C117" s="39"/>
      <c r="D117" s="12" t="s">
        <v>411</v>
      </c>
      <c r="E117" s="12" t="s">
        <v>535</v>
      </c>
      <c r="F117" s="12" t="s">
        <v>413</v>
      </c>
      <c r="G117" s="12" t="s">
        <v>401</v>
      </c>
      <c r="H117" s="12" t="s">
        <v>375</v>
      </c>
      <c r="I117" s="12" t="s">
        <v>402</v>
      </c>
      <c r="J117" s="12" t="s">
        <v>593</v>
      </c>
      <c r="K117" s="8" t="s">
        <v>1050</v>
      </c>
      <c r="L117" s="8">
        <v>43</v>
      </c>
      <c r="M117" s="8" t="str">
        <f>VLOOKUP(L117,' (참고) 예산별 범례'!$A$2:$C$45,3,0)</f>
        <v>교부세 및 기타</v>
      </c>
      <c r="N117" s="8"/>
      <c r="O117" s="148">
        <v>9</v>
      </c>
      <c r="P117" s="8" t="str">
        <f>VLOOKUP(O117,' (참고) 예산별 범례'!$I$68:$J$76,2,0)</f>
        <v>기타</v>
      </c>
      <c r="Q117" s="12"/>
      <c r="R117" s="12"/>
      <c r="S117" s="8" t="s">
        <v>344</v>
      </c>
      <c r="T117" s="8" t="s">
        <v>428</v>
      </c>
      <c r="U117" s="34">
        <v>14808000</v>
      </c>
      <c r="V117" s="35"/>
      <c r="W117" s="36">
        <f t="shared" si="9"/>
        <v>14808000</v>
      </c>
      <c r="X117" s="37">
        <f t="shared" si="12"/>
        <v>9879059.8959306218</v>
      </c>
      <c r="Y117" s="37">
        <f t="shared" si="11"/>
        <v>4928940.1040693782</v>
      </c>
      <c r="Z117" s="40">
        <v>0.66714342895263512</v>
      </c>
      <c r="AA117" s="54"/>
    </row>
    <row r="118" spans="2:28" ht="38.25">
      <c r="B118" s="8"/>
      <c r="C118" s="39"/>
      <c r="D118" s="12" t="s">
        <v>411</v>
      </c>
      <c r="E118" s="12" t="s">
        <v>535</v>
      </c>
      <c r="F118" s="12" t="s">
        <v>413</v>
      </c>
      <c r="G118" s="12" t="s">
        <v>401</v>
      </c>
      <c r="H118" s="12" t="s">
        <v>375</v>
      </c>
      <c r="I118" s="12" t="s">
        <v>402</v>
      </c>
      <c r="J118" s="12" t="s">
        <v>594</v>
      </c>
      <c r="K118" s="8" t="s">
        <v>1050</v>
      </c>
      <c r="L118" s="8">
        <v>43</v>
      </c>
      <c r="M118" s="8" t="str">
        <f>VLOOKUP(L118,' (참고) 예산별 범례'!$A$2:$C$45,3,0)</f>
        <v>교부세 및 기타</v>
      </c>
      <c r="N118" s="8"/>
      <c r="O118" s="148">
        <v>9</v>
      </c>
      <c r="P118" s="8" t="str">
        <f>VLOOKUP(O118,' (참고) 예산별 범례'!$I$68:$J$76,2,0)</f>
        <v>기타</v>
      </c>
      <c r="Q118" s="12"/>
      <c r="R118" s="12"/>
      <c r="S118" s="8" t="s">
        <v>344</v>
      </c>
      <c r="T118" s="8" t="s">
        <v>428</v>
      </c>
      <c r="U118" s="34">
        <v>10728000</v>
      </c>
      <c r="V118" s="35"/>
      <c r="W118" s="36">
        <f t="shared" si="9"/>
        <v>10728000</v>
      </c>
      <c r="X118" s="37">
        <f t="shared" si="12"/>
        <v>7157114.7058038693</v>
      </c>
      <c r="Y118" s="37">
        <f t="shared" si="11"/>
        <v>3570885.2941961307</v>
      </c>
      <c r="Z118" s="40">
        <v>0.66714342895263512</v>
      </c>
      <c r="AA118" s="54"/>
    </row>
    <row r="119" spans="2:28" ht="38.25">
      <c r="B119" s="8"/>
      <c r="C119" s="39"/>
      <c r="D119" s="12" t="s">
        <v>411</v>
      </c>
      <c r="E119" s="12" t="s">
        <v>535</v>
      </c>
      <c r="F119" s="12" t="s">
        <v>413</v>
      </c>
      <c r="G119" s="12" t="s">
        <v>401</v>
      </c>
      <c r="H119" s="12" t="s">
        <v>375</v>
      </c>
      <c r="I119" s="12" t="s">
        <v>402</v>
      </c>
      <c r="J119" s="12" t="s">
        <v>595</v>
      </c>
      <c r="K119" s="8" t="s">
        <v>1050</v>
      </c>
      <c r="L119" s="8">
        <v>43</v>
      </c>
      <c r="M119" s="8" t="str">
        <f>VLOOKUP(L119,' (참고) 예산별 범례'!$A$2:$C$45,3,0)</f>
        <v>교부세 및 기타</v>
      </c>
      <c r="N119" s="8"/>
      <c r="O119" s="148">
        <v>9</v>
      </c>
      <c r="P119" s="8" t="str">
        <f>VLOOKUP(O119,' (참고) 예산별 범례'!$I$68:$J$76,2,0)</f>
        <v>기타</v>
      </c>
      <c r="Q119" s="12"/>
      <c r="R119" s="12"/>
      <c r="S119" s="8" t="s">
        <v>344</v>
      </c>
      <c r="T119" s="8" t="s">
        <v>428</v>
      </c>
      <c r="U119" s="34">
        <v>10800000</v>
      </c>
      <c r="V119" s="35"/>
      <c r="W119" s="36">
        <f t="shared" si="9"/>
        <v>10800000</v>
      </c>
      <c r="X119" s="37">
        <f t="shared" si="12"/>
        <v>7205149.0326884594</v>
      </c>
      <c r="Y119" s="37">
        <f t="shared" si="11"/>
        <v>3594850.9673115406</v>
      </c>
      <c r="Z119" s="40">
        <v>0.66714342895263512</v>
      </c>
      <c r="AA119" s="54"/>
    </row>
    <row r="120" spans="2:28" ht="38.25">
      <c r="B120" s="8"/>
      <c r="C120" s="39"/>
      <c r="D120" s="12" t="s">
        <v>411</v>
      </c>
      <c r="E120" s="12" t="s">
        <v>535</v>
      </c>
      <c r="F120" s="12" t="s">
        <v>413</v>
      </c>
      <c r="G120" s="12" t="s">
        <v>401</v>
      </c>
      <c r="H120" s="12" t="s">
        <v>375</v>
      </c>
      <c r="I120" s="12" t="s">
        <v>402</v>
      </c>
      <c r="J120" s="12" t="s">
        <v>596</v>
      </c>
      <c r="K120" s="8" t="s">
        <v>1050</v>
      </c>
      <c r="L120" s="8">
        <v>43</v>
      </c>
      <c r="M120" s="8" t="str">
        <f>VLOOKUP(L120,' (참고) 예산별 범례'!$A$2:$C$45,3,0)</f>
        <v>교부세 및 기타</v>
      </c>
      <c r="N120" s="8"/>
      <c r="O120" s="148">
        <v>9</v>
      </c>
      <c r="P120" s="8" t="str">
        <f>VLOOKUP(O120,' (참고) 예산별 범례'!$I$68:$J$76,2,0)</f>
        <v>기타</v>
      </c>
      <c r="Q120" s="12"/>
      <c r="R120" s="12"/>
      <c r="S120" s="8" t="s">
        <v>344</v>
      </c>
      <c r="T120" s="8" t="s">
        <v>428</v>
      </c>
      <c r="U120" s="34">
        <v>1800000</v>
      </c>
      <c r="V120" s="35"/>
      <c r="W120" s="36">
        <f t="shared" si="9"/>
        <v>1800000</v>
      </c>
      <c r="X120" s="37">
        <f t="shared" si="12"/>
        <v>1200858.1721147432</v>
      </c>
      <c r="Y120" s="37">
        <f t="shared" si="11"/>
        <v>599141.82788525685</v>
      </c>
      <c r="Z120" s="40">
        <v>0.66714342895263512</v>
      </c>
      <c r="AA120" s="54"/>
    </row>
    <row r="121" spans="2:28" ht="38.25">
      <c r="B121" s="8"/>
      <c r="C121" s="39"/>
      <c r="D121" s="12" t="s">
        <v>411</v>
      </c>
      <c r="E121" s="12" t="s">
        <v>535</v>
      </c>
      <c r="F121" s="12" t="s">
        <v>413</v>
      </c>
      <c r="G121" s="12" t="s">
        <v>401</v>
      </c>
      <c r="H121" s="12" t="s">
        <v>375</v>
      </c>
      <c r="I121" s="12" t="s">
        <v>402</v>
      </c>
      <c r="J121" s="12" t="s">
        <v>597</v>
      </c>
      <c r="K121" s="8" t="s">
        <v>1050</v>
      </c>
      <c r="L121" s="8">
        <v>39</v>
      </c>
      <c r="M121" s="8" t="str">
        <f>VLOOKUP(L121,' (참고) 예산별 범례'!$A$2:$C$45,3,0)</f>
        <v>재난안전관리체계</v>
      </c>
      <c r="N121" s="8"/>
      <c r="O121" s="148">
        <v>9</v>
      </c>
      <c r="P121" s="8" t="str">
        <f>VLOOKUP(O121,' (참고) 예산별 범례'!$I$68:$J$76,2,0)</f>
        <v>기타</v>
      </c>
      <c r="Q121" s="8" t="s">
        <v>344</v>
      </c>
      <c r="R121" s="12"/>
      <c r="S121" s="12"/>
      <c r="T121" s="8" t="s">
        <v>442</v>
      </c>
      <c r="U121" s="34">
        <v>680000</v>
      </c>
      <c r="V121" s="35"/>
      <c r="W121" s="36">
        <f t="shared" si="9"/>
        <v>680000</v>
      </c>
      <c r="X121" s="37">
        <f t="shared" si="12"/>
        <v>453657.53168779187</v>
      </c>
      <c r="Y121" s="37">
        <f t="shared" ref="Y121:Y129" si="13">W121-X121</f>
        <v>226342.46831220813</v>
      </c>
      <c r="Z121" s="40">
        <v>0.66714342895263512</v>
      </c>
      <c r="AA121" s="54"/>
    </row>
    <row r="122" spans="2:28" ht="38.25">
      <c r="B122" s="8"/>
      <c r="C122" s="39"/>
      <c r="D122" s="12" t="s">
        <v>411</v>
      </c>
      <c r="E122" s="12" t="s">
        <v>535</v>
      </c>
      <c r="F122" s="12" t="s">
        <v>413</v>
      </c>
      <c r="G122" s="12" t="s">
        <v>401</v>
      </c>
      <c r="H122" s="12" t="s">
        <v>375</v>
      </c>
      <c r="I122" s="12" t="s">
        <v>402</v>
      </c>
      <c r="J122" s="12" t="s">
        <v>598</v>
      </c>
      <c r="K122" s="8" t="s">
        <v>1050</v>
      </c>
      <c r="L122" s="8">
        <v>43</v>
      </c>
      <c r="M122" s="8" t="str">
        <f>VLOOKUP(L122,' (참고) 예산별 범례'!$A$2:$C$45,3,0)</f>
        <v>교부세 및 기타</v>
      </c>
      <c r="N122" s="8"/>
      <c r="O122" s="148">
        <v>9</v>
      </c>
      <c r="P122" s="8" t="str">
        <f>VLOOKUP(O122,' (참고) 예산별 범례'!$I$68:$J$76,2,0)</f>
        <v>기타</v>
      </c>
      <c r="Q122" s="8" t="s">
        <v>344</v>
      </c>
      <c r="R122" s="12"/>
      <c r="S122" s="12"/>
      <c r="T122" s="8" t="s">
        <v>442</v>
      </c>
      <c r="U122" s="34">
        <v>1554000</v>
      </c>
      <c r="V122" s="35"/>
      <c r="W122" s="36">
        <f t="shared" si="9"/>
        <v>1554000</v>
      </c>
      <c r="X122" s="37">
        <f t="shared" si="12"/>
        <v>1036740.888592395</v>
      </c>
      <c r="Y122" s="37">
        <f t="shared" si="13"/>
        <v>517259.111407605</v>
      </c>
      <c r="Z122" s="40">
        <v>0.66714342895263512</v>
      </c>
      <c r="AA122" s="54"/>
    </row>
    <row r="123" spans="2:28" ht="38.25">
      <c r="B123" s="8"/>
      <c r="C123" s="39"/>
      <c r="D123" s="12" t="s">
        <v>411</v>
      </c>
      <c r="E123" s="12" t="s">
        <v>535</v>
      </c>
      <c r="F123" s="12" t="s">
        <v>413</v>
      </c>
      <c r="G123" s="12" t="s">
        <v>401</v>
      </c>
      <c r="H123" s="12" t="s">
        <v>375</v>
      </c>
      <c r="I123" s="12" t="s">
        <v>402</v>
      </c>
      <c r="J123" s="12" t="s">
        <v>599</v>
      </c>
      <c r="K123" s="8" t="s">
        <v>1050</v>
      </c>
      <c r="L123" s="8">
        <v>43</v>
      </c>
      <c r="M123" s="8" t="str">
        <f>VLOOKUP(L123,' (참고) 예산별 범례'!$A$2:$C$45,3,0)</f>
        <v>교부세 및 기타</v>
      </c>
      <c r="N123" s="8"/>
      <c r="O123" s="148">
        <v>9</v>
      </c>
      <c r="P123" s="8" t="str">
        <f>VLOOKUP(O123,' (참고) 예산별 범례'!$I$68:$J$76,2,0)</f>
        <v>기타</v>
      </c>
      <c r="Q123" s="12"/>
      <c r="R123" s="12"/>
      <c r="S123" s="8" t="s">
        <v>344</v>
      </c>
      <c r="T123" s="8" t="s">
        <v>428</v>
      </c>
      <c r="U123" s="34">
        <v>1500000</v>
      </c>
      <c r="V123" s="35"/>
      <c r="W123" s="36">
        <f t="shared" si="9"/>
        <v>1500000</v>
      </c>
      <c r="X123" s="37">
        <f t="shared" si="12"/>
        <v>1000715.1434289527</v>
      </c>
      <c r="Y123" s="37">
        <f t="shared" si="13"/>
        <v>499284.85657104733</v>
      </c>
      <c r="Z123" s="40">
        <v>0.66714342895263512</v>
      </c>
      <c r="AA123" s="54"/>
    </row>
    <row r="124" spans="2:28" ht="38.25">
      <c r="B124" s="8"/>
      <c r="C124" s="39"/>
      <c r="D124" s="12" t="s">
        <v>411</v>
      </c>
      <c r="E124" s="12" t="s">
        <v>535</v>
      </c>
      <c r="F124" s="12" t="s">
        <v>413</v>
      </c>
      <c r="G124" s="12" t="s">
        <v>401</v>
      </c>
      <c r="H124" s="12" t="s">
        <v>375</v>
      </c>
      <c r="I124" s="12" t="s">
        <v>402</v>
      </c>
      <c r="J124" s="12" t="s">
        <v>600</v>
      </c>
      <c r="K124" s="8" t="s">
        <v>1050</v>
      </c>
      <c r="L124" s="8">
        <v>43</v>
      </c>
      <c r="M124" s="8" t="str">
        <f>VLOOKUP(L124,' (참고) 예산별 범례'!$A$2:$C$45,3,0)</f>
        <v>교부세 및 기타</v>
      </c>
      <c r="N124" s="8"/>
      <c r="O124" s="148">
        <v>9</v>
      </c>
      <c r="P124" s="8" t="str">
        <f>VLOOKUP(O124,' (참고) 예산별 범례'!$I$68:$J$76,2,0)</f>
        <v>기타</v>
      </c>
      <c r="Q124" s="12"/>
      <c r="R124" s="12"/>
      <c r="S124" s="8" t="s">
        <v>344</v>
      </c>
      <c r="T124" s="8" t="s">
        <v>428</v>
      </c>
      <c r="U124" s="34">
        <v>100000</v>
      </c>
      <c r="V124" s="35"/>
      <c r="W124" s="36">
        <f t="shared" si="9"/>
        <v>100000</v>
      </c>
      <c r="X124" s="37">
        <f t="shared" si="12"/>
        <v>66714.342895263515</v>
      </c>
      <c r="Y124" s="37">
        <f t="shared" si="13"/>
        <v>33285.657104736485</v>
      </c>
      <c r="Z124" s="40">
        <v>0.66714342895263512</v>
      </c>
      <c r="AA124" s="54"/>
    </row>
    <row r="125" spans="2:28" ht="38.25">
      <c r="B125" s="8"/>
      <c r="C125" s="39"/>
      <c r="D125" s="12" t="s">
        <v>411</v>
      </c>
      <c r="E125" s="12" t="s">
        <v>535</v>
      </c>
      <c r="F125" s="12" t="s">
        <v>413</v>
      </c>
      <c r="G125" s="12" t="s">
        <v>401</v>
      </c>
      <c r="H125" s="12" t="s">
        <v>375</v>
      </c>
      <c r="I125" s="12" t="s">
        <v>402</v>
      </c>
      <c r="J125" s="12" t="s">
        <v>601</v>
      </c>
      <c r="K125" s="8" t="s">
        <v>1050</v>
      </c>
      <c r="L125" s="8">
        <v>38</v>
      </c>
      <c r="M125" s="8" t="str">
        <f>VLOOKUP(L125,' (참고) 예산별 범례'!$A$2:$C$45,3,0)</f>
        <v>재난 구호 및 복구</v>
      </c>
      <c r="N125" s="8"/>
      <c r="O125" s="148">
        <v>9</v>
      </c>
      <c r="P125" s="8" t="str">
        <f>VLOOKUP(O125,' (참고) 예산별 범례'!$I$68:$J$76,2,0)</f>
        <v>기타</v>
      </c>
      <c r="Q125" s="8" t="s">
        <v>344</v>
      </c>
      <c r="R125" s="12"/>
      <c r="S125" s="12"/>
      <c r="T125" s="8" t="s">
        <v>426</v>
      </c>
      <c r="U125" s="34">
        <v>3000000</v>
      </c>
      <c r="V125" s="35"/>
      <c r="W125" s="36">
        <f t="shared" si="9"/>
        <v>3000000</v>
      </c>
      <c r="X125" s="37">
        <f t="shared" si="12"/>
        <v>2001430.2868579053</v>
      </c>
      <c r="Y125" s="37">
        <f t="shared" si="13"/>
        <v>998569.71314209467</v>
      </c>
      <c r="Z125" s="40">
        <v>0.66714342895263512</v>
      </c>
      <c r="AA125" s="54"/>
    </row>
    <row r="126" spans="2:28" ht="38.25">
      <c r="B126" s="8"/>
      <c r="C126" s="39"/>
      <c r="D126" s="12" t="s">
        <v>411</v>
      </c>
      <c r="E126" s="12" t="s">
        <v>535</v>
      </c>
      <c r="F126" s="12" t="s">
        <v>413</v>
      </c>
      <c r="G126" s="12" t="s">
        <v>390</v>
      </c>
      <c r="H126" s="12" t="s">
        <v>391</v>
      </c>
      <c r="I126" s="12" t="s">
        <v>392</v>
      </c>
      <c r="J126" s="12" t="s">
        <v>602</v>
      </c>
      <c r="K126" s="8" t="s">
        <v>1049</v>
      </c>
      <c r="L126" s="8">
        <v>12</v>
      </c>
      <c r="M126" s="8" t="str">
        <f>VLOOKUP(L126,' (참고) 예산별 범례'!$A$2:$C$45,3,0)</f>
        <v>시설물 재난·사고</v>
      </c>
      <c r="N126" s="8"/>
      <c r="O126" s="148">
        <v>1</v>
      </c>
      <c r="P126" s="8" t="str">
        <f>VLOOKUP(O126,' (참고) 예산별 범례'!$I$68:$J$76,2,0)</f>
        <v>위험설비 정비 및 개보수</v>
      </c>
      <c r="Q126" s="12"/>
      <c r="R126" s="8" t="s">
        <v>344</v>
      </c>
      <c r="S126" s="12"/>
      <c r="T126" s="8" t="s">
        <v>442</v>
      </c>
      <c r="U126" s="34">
        <v>1800000</v>
      </c>
      <c r="V126" s="35"/>
      <c r="W126" s="36">
        <f t="shared" si="9"/>
        <v>1800000</v>
      </c>
      <c r="X126" s="37">
        <f t="shared" si="12"/>
        <v>1514040</v>
      </c>
      <c r="Y126" s="37">
        <f t="shared" si="13"/>
        <v>285960</v>
      </c>
      <c r="Z126" s="40">
        <v>0.84113333333333329</v>
      </c>
      <c r="AA126" s="54"/>
    </row>
    <row r="127" spans="2:28" ht="38.25">
      <c r="B127" s="8"/>
      <c r="C127" s="39"/>
      <c r="D127" s="12" t="s">
        <v>411</v>
      </c>
      <c r="E127" s="12" t="s">
        <v>535</v>
      </c>
      <c r="F127" s="12" t="s">
        <v>413</v>
      </c>
      <c r="G127" s="12" t="s">
        <v>406</v>
      </c>
      <c r="H127" s="12" t="s">
        <v>407</v>
      </c>
      <c r="I127" s="12" t="s">
        <v>408</v>
      </c>
      <c r="J127" s="12" t="s">
        <v>603</v>
      </c>
      <c r="K127" s="8" t="s">
        <v>1050</v>
      </c>
      <c r="L127" s="8">
        <v>43</v>
      </c>
      <c r="M127" s="8" t="str">
        <f>VLOOKUP(L127,' (참고) 예산별 범례'!$A$2:$C$45,3,0)</f>
        <v>교부세 및 기타</v>
      </c>
      <c r="N127" s="8"/>
      <c r="O127" s="148">
        <v>1</v>
      </c>
      <c r="P127" s="8" t="str">
        <f>VLOOKUP(O127,' (참고) 예산별 범례'!$I$68:$J$76,2,0)</f>
        <v>위험설비 정비 및 개보수</v>
      </c>
      <c r="Q127" s="12"/>
      <c r="R127" s="8" t="s">
        <v>344</v>
      </c>
      <c r="S127" s="12"/>
      <c r="T127" s="8" t="s">
        <v>442</v>
      </c>
      <c r="U127" s="34">
        <v>47121000</v>
      </c>
      <c r="V127" s="35"/>
      <c r="W127" s="36">
        <f t="shared" si="9"/>
        <v>47121000</v>
      </c>
      <c r="X127" s="37">
        <f t="shared" si="12"/>
        <v>40522756.233278334</v>
      </c>
      <c r="Y127" s="37">
        <f t="shared" si="13"/>
        <v>6598243.7667216659</v>
      </c>
      <c r="Z127" s="40">
        <v>0.85997233151415153</v>
      </c>
      <c r="AA127" s="54"/>
    </row>
    <row r="128" spans="2:28" ht="38.25">
      <c r="B128" s="8"/>
      <c r="C128" s="39"/>
      <c r="D128" s="12" t="s">
        <v>411</v>
      </c>
      <c r="E128" s="12" t="s">
        <v>535</v>
      </c>
      <c r="F128" s="12" t="s">
        <v>413</v>
      </c>
      <c r="G128" s="12" t="s">
        <v>406</v>
      </c>
      <c r="H128" s="12" t="s">
        <v>407</v>
      </c>
      <c r="I128" s="12" t="s">
        <v>408</v>
      </c>
      <c r="J128" s="12" t="s">
        <v>604</v>
      </c>
      <c r="K128" s="8" t="s">
        <v>1050</v>
      </c>
      <c r="L128" s="8">
        <v>43</v>
      </c>
      <c r="M128" s="8" t="str">
        <f>VLOOKUP(L128,' (참고) 예산별 범례'!$A$2:$C$45,3,0)</f>
        <v>교부세 및 기타</v>
      </c>
      <c r="N128" s="8"/>
      <c r="O128" s="148">
        <v>1</v>
      </c>
      <c r="P128" s="8" t="str">
        <f>VLOOKUP(O128,' (참고) 예산별 범례'!$I$68:$J$76,2,0)</f>
        <v>위험설비 정비 및 개보수</v>
      </c>
      <c r="Q128" s="12"/>
      <c r="R128" s="8" t="s">
        <v>344</v>
      </c>
      <c r="S128" s="12"/>
      <c r="T128" s="8" t="s">
        <v>442</v>
      </c>
      <c r="U128" s="34">
        <v>71064000</v>
      </c>
      <c r="V128" s="35"/>
      <c r="W128" s="36">
        <f t="shared" si="9"/>
        <v>71064000</v>
      </c>
      <c r="X128" s="37">
        <f t="shared" si="12"/>
        <v>61113073.766721666</v>
      </c>
      <c r="Y128" s="37">
        <f t="shared" si="13"/>
        <v>9950926.2332783341</v>
      </c>
      <c r="Z128" s="40">
        <v>0.85997233151415153</v>
      </c>
      <c r="AA128" s="54"/>
    </row>
    <row r="129" spans="2:28" ht="38.25">
      <c r="B129" s="8"/>
      <c r="C129" s="39"/>
      <c r="D129" s="12" t="s">
        <v>373</v>
      </c>
      <c r="E129" s="12" t="s">
        <v>388</v>
      </c>
      <c r="F129" s="12" t="s">
        <v>414</v>
      </c>
      <c r="G129" s="12" t="s">
        <v>374</v>
      </c>
      <c r="H129" s="12" t="s">
        <v>605</v>
      </c>
      <c r="I129" s="12" t="s">
        <v>606</v>
      </c>
      <c r="J129" s="12" t="s">
        <v>607</v>
      </c>
      <c r="K129" s="8" t="s">
        <v>1050</v>
      </c>
      <c r="L129" s="8">
        <v>39</v>
      </c>
      <c r="M129" s="8" t="str">
        <f>VLOOKUP(L129,' (참고) 예산별 범례'!$A$2:$C$45,3,0)</f>
        <v>재난안전관리체계</v>
      </c>
      <c r="N129" s="8"/>
      <c r="O129" s="148">
        <v>3</v>
      </c>
      <c r="P129" s="8" t="str">
        <f>VLOOKUP(O129,' (참고) 예산별 범례'!$I$68:$J$76,2,0)</f>
        <v>안전경영 및 안전시스템등 지원예산</v>
      </c>
      <c r="Q129" s="8" t="s">
        <v>344</v>
      </c>
      <c r="R129" s="12"/>
      <c r="S129" s="12"/>
      <c r="T129" s="8" t="s">
        <v>426</v>
      </c>
      <c r="U129" s="34">
        <v>20000000</v>
      </c>
      <c r="V129" s="35"/>
      <c r="W129" s="36">
        <f t="shared" si="9"/>
        <v>20000000</v>
      </c>
      <c r="X129" s="37">
        <f t="shared" si="12"/>
        <v>18000000</v>
      </c>
      <c r="Y129" s="37">
        <f t="shared" si="13"/>
        <v>2000000</v>
      </c>
      <c r="Z129" s="40">
        <v>0.9</v>
      </c>
      <c r="AA129" s="54"/>
    </row>
    <row r="130" spans="2:28" ht="38.25">
      <c r="B130" s="8"/>
      <c r="C130" s="39"/>
      <c r="D130" s="12" t="s">
        <v>415</v>
      </c>
      <c r="E130" s="12" t="s">
        <v>608</v>
      </c>
      <c r="F130" s="12" t="s">
        <v>609</v>
      </c>
      <c r="G130" s="12" t="s">
        <v>416</v>
      </c>
      <c r="H130" s="12" t="s">
        <v>417</v>
      </c>
      <c r="I130" s="12" t="s">
        <v>418</v>
      </c>
      <c r="J130" s="12" t="s">
        <v>868</v>
      </c>
      <c r="K130" s="8" t="s">
        <v>1049</v>
      </c>
      <c r="L130" s="8">
        <v>12</v>
      </c>
      <c r="M130" s="8" t="str">
        <f>VLOOKUP(L130,' (참고) 예산별 범례'!$A$2:$C$45,3,0)</f>
        <v>시설물 재난·사고</v>
      </c>
      <c r="N130" s="8"/>
      <c r="O130" s="148">
        <v>1</v>
      </c>
      <c r="P130" s="8" t="str">
        <f>VLOOKUP(O130,' (참고) 예산별 범례'!$I$68:$J$76,2,0)</f>
        <v>위험설비 정비 및 개보수</v>
      </c>
      <c r="Q130" s="12"/>
      <c r="R130" s="8" t="s">
        <v>344</v>
      </c>
      <c r="S130" s="12"/>
      <c r="T130" s="8" t="s">
        <v>428</v>
      </c>
      <c r="U130" s="34">
        <v>0</v>
      </c>
      <c r="V130" s="35">
        <f>920000000+67885000</f>
        <v>987885000</v>
      </c>
      <c r="W130" s="36">
        <f t="shared" si="9"/>
        <v>987885000</v>
      </c>
      <c r="X130" s="37">
        <f t="shared" si="12"/>
        <v>902887787.47849619</v>
      </c>
      <c r="Y130" s="37">
        <f t="shared" ref="Y130:Y141" si="14">W130-X130</f>
        <v>84997212.521503806</v>
      </c>
      <c r="Z130" s="40">
        <v>0.91396041794186189</v>
      </c>
      <c r="AA130" s="54" t="s">
        <v>882</v>
      </c>
      <c r="AB130" s="16" t="s">
        <v>610</v>
      </c>
    </row>
    <row r="131" spans="2:28" ht="38.25">
      <c r="B131" s="8"/>
      <c r="C131" s="39"/>
      <c r="D131" s="12" t="s">
        <v>415</v>
      </c>
      <c r="E131" s="12" t="s">
        <v>608</v>
      </c>
      <c r="F131" s="12" t="s">
        <v>609</v>
      </c>
      <c r="G131" s="12" t="s">
        <v>416</v>
      </c>
      <c r="H131" s="12" t="s">
        <v>417</v>
      </c>
      <c r="I131" s="12" t="s">
        <v>418</v>
      </c>
      <c r="J131" s="12" t="s">
        <v>869</v>
      </c>
      <c r="K131" s="8" t="s">
        <v>1049</v>
      </c>
      <c r="L131" s="8">
        <v>12</v>
      </c>
      <c r="M131" s="8" t="str">
        <f>VLOOKUP(L131,' (참고) 예산별 범례'!$A$2:$C$45,3,0)</f>
        <v>시설물 재난·사고</v>
      </c>
      <c r="N131" s="8"/>
      <c r="O131" s="148">
        <v>1</v>
      </c>
      <c r="P131" s="8" t="str">
        <f>VLOOKUP(O131,' (참고) 예산별 범례'!$I$68:$J$76,2,0)</f>
        <v>위험설비 정비 및 개보수</v>
      </c>
      <c r="Q131" s="12"/>
      <c r="R131" s="8" t="s">
        <v>344</v>
      </c>
      <c r="S131" s="12"/>
      <c r="T131" s="8" t="s">
        <v>428</v>
      </c>
      <c r="U131" s="34">
        <v>0</v>
      </c>
      <c r="V131" s="35">
        <v>76820000</v>
      </c>
      <c r="W131" s="36">
        <f t="shared" si="9"/>
        <v>76820000</v>
      </c>
      <c r="X131" s="37">
        <f t="shared" si="12"/>
        <v>70210439.30629383</v>
      </c>
      <c r="Y131" s="37">
        <f t="shared" si="14"/>
        <v>6609560.6937061697</v>
      </c>
      <c r="Z131" s="40">
        <v>0.91396041794186189</v>
      </c>
      <c r="AA131" s="54" t="s">
        <v>883</v>
      </c>
      <c r="AB131" s="16" t="s">
        <v>611</v>
      </c>
    </row>
    <row r="132" spans="2:28" ht="38.25">
      <c r="B132" s="8"/>
      <c r="C132" s="39"/>
      <c r="D132" s="12" t="s">
        <v>415</v>
      </c>
      <c r="E132" s="12" t="s">
        <v>608</v>
      </c>
      <c r="F132" s="12" t="s">
        <v>609</v>
      </c>
      <c r="G132" s="12" t="s">
        <v>416</v>
      </c>
      <c r="H132" s="12" t="s">
        <v>417</v>
      </c>
      <c r="I132" s="12" t="s">
        <v>418</v>
      </c>
      <c r="J132" s="12" t="s">
        <v>870</v>
      </c>
      <c r="K132" s="8" t="s">
        <v>1049</v>
      </c>
      <c r="L132" s="8">
        <v>12</v>
      </c>
      <c r="M132" s="8" t="str">
        <f>VLOOKUP(L132,' (참고) 예산별 범례'!$A$2:$C$45,3,0)</f>
        <v>시설물 재난·사고</v>
      </c>
      <c r="N132" s="8"/>
      <c r="O132" s="148">
        <v>1</v>
      </c>
      <c r="P132" s="8" t="str">
        <f>VLOOKUP(O132,' (참고) 예산별 범례'!$I$68:$J$76,2,0)</f>
        <v>위험설비 정비 및 개보수</v>
      </c>
      <c r="Q132" s="12"/>
      <c r="R132" s="8" t="s">
        <v>344</v>
      </c>
      <c r="S132" s="12"/>
      <c r="T132" s="8" t="s">
        <v>428</v>
      </c>
      <c r="U132" s="34">
        <v>0</v>
      </c>
      <c r="V132" s="35">
        <v>59140000</v>
      </c>
      <c r="W132" s="36">
        <f t="shared" si="9"/>
        <v>59140000</v>
      </c>
      <c r="X132" s="37">
        <f t="shared" si="12"/>
        <v>54051619.117081709</v>
      </c>
      <c r="Y132" s="37">
        <f t="shared" si="14"/>
        <v>5088380.8829182908</v>
      </c>
      <c r="Z132" s="40">
        <v>0.91396041794186189</v>
      </c>
      <c r="AA132" s="54" t="s">
        <v>883</v>
      </c>
      <c r="AB132" s="16" t="s">
        <v>611</v>
      </c>
    </row>
    <row r="133" spans="2:28" ht="38.25">
      <c r="B133" s="8"/>
      <c r="C133" s="39"/>
      <c r="D133" s="12" t="s">
        <v>415</v>
      </c>
      <c r="E133" s="12" t="s">
        <v>608</v>
      </c>
      <c r="F133" s="12" t="s">
        <v>609</v>
      </c>
      <c r="G133" s="12" t="s">
        <v>416</v>
      </c>
      <c r="H133" s="12" t="s">
        <v>417</v>
      </c>
      <c r="I133" s="12" t="s">
        <v>418</v>
      </c>
      <c r="J133" s="12" t="s">
        <v>871</v>
      </c>
      <c r="K133" s="8" t="s">
        <v>1049</v>
      </c>
      <c r="L133" s="8">
        <v>12</v>
      </c>
      <c r="M133" s="8" t="str">
        <f>VLOOKUP(L133,' (참고) 예산별 범례'!$A$2:$C$45,3,0)</f>
        <v>시설물 재난·사고</v>
      </c>
      <c r="N133" s="8"/>
      <c r="O133" s="148">
        <v>1</v>
      </c>
      <c r="P133" s="8" t="str">
        <f>VLOOKUP(O133,' (참고) 예산별 범례'!$I$68:$J$76,2,0)</f>
        <v>위험설비 정비 및 개보수</v>
      </c>
      <c r="Q133" s="12"/>
      <c r="R133" s="8" t="s">
        <v>344</v>
      </c>
      <c r="S133" s="12"/>
      <c r="T133" s="8" t="s">
        <v>428</v>
      </c>
      <c r="U133" s="34">
        <v>7000000</v>
      </c>
      <c r="V133" s="35"/>
      <c r="W133" s="36">
        <f t="shared" si="9"/>
        <v>7000000</v>
      </c>
      <c r="X133" s="37">
        <f t="shared" si="12"/>
        <v>6397722.9255930334</v>
      </c>
      <c r="Y133" s="37">
        <f t="shared" si="14"/>
        <v>602277.07440696657</v>
      </c>
      <c r="Z133" s="40">
        <v>0.91396041794186189</v>
      </c>
      <c r="AA133" s="54"/>
    </row>
    <row r="134" spans="2:28" ht="38.25">
      <c r="B134" s="8"/>
      <c r="C134" s="39"/>
      <c r="D134" s="12" t="s">
        <v>415</v>
      </c>
      <c r="E134" s="12" t="s">
        <v>608</v>
      </c>
      <c r="F134" s="12" t="s">
        <v>609</v>
      </c>
      <c r="G134" s="12" t="s">
        <v>416</v>
      </c>
      <c r="H134" s="12" t="s">
        <v>417</v>
      </c>
      <c r="I134" s="12" t="s">
        <v>418</v>
      </c>
      <c r="J134" s="12" t="s">
        <v>872</v>
      </c>
      <c r="K134" s="8" t="s">
        <v>1049</v>
      </c>
      <c r="L134" s="8">
        <v>12</v>
      </c>
      <c r="M134" s="8" t="str">
        <f>VLOOKUP(L134,' (참고) 예산별 범례'!$A$2:$C$45,3,0)</f>
        <v>시설물 재난·사고</v>
      </c>
      <c r="N134" s="8"/>
      <c r="O134" s="148">
        <v>1</v>
      </c>
      <c r="P134" s="8" t="str">
        <f>VLOOKUP(O134,' (참고) 예산별 범례'!$I$68:$J$76,2,0)</f>
        <v>위험설비 정비 및 개보수</v>
      </c>
      <c r="Q134" s="12"/>
      <c r="R134" s="8" t="s">
        <v>344</v>
      </c>
      <c r="S134" s="12"/>
      <c r="T134" s="8" t="s">
        <v>442</v>
      </c>
      <c r="U134" s="34">
        <v>90000000</v>
      </c>
      <c r="V134" s="35">
        <v>-11500000</v>
      </c>
      <c r="W134" s="36">
        <f t="shared" si="9"/>
        <v>78500000</v>
      </c>
      <c r="X134" s="37">
        <f t="shared" si="12"/>
        <v>71745892.808436155</v>
      </c>
      <c r="Y134" s="37">
        <f t="shared" si="14"/>
        <v>6754107.1915638447</v>
      </c>
      <c r="Z134" s="40">
        <v>0.91396041794186189</v>
      </c>
      <c r="AA134" s="54" t="s">
        <v>881</v>
      </c>
      <c r="AB134" s="16" t="s">
        <v>484</v>
      </c>
    </row>
    <row r="135" spans="2:28" ht="38.25">
      <c r="B135" s="8"/>
      <c r="C135" s="39"/>
      <c r="D135" s="12" t="s">
        <v>415</v>
      </c>
      <c r="E135" s="12" t="s">
        <v>608</v>
      </c>
      <c r="F135" s="12" t="s">
        <v>609</v>
      </c>
      <c r="G135" s="12" t="s">
        <v>416</v>
      </c>
      <c r="H135" s="12" t="s">
        <v>417</v>
      </c>
      <c r="I135" s="12" t="s">
        <v>418</v>
      </c>
      <c r="J135" s="12" t="s">
        <v>873</v>
      </c>
      <c r="K135" s="8" t="s">
        <v>1049</v>
      </c>
      <c r="L135" s="8">
        <v>12</v>
      </c>
      <c r="M135" s="8" t="str">
        <f>VLOOKUP(L135,' (참고) 예산별 범례'!$A$2:$C$45,3,0)</f>
        <v>시설물 재난·사고</v>
      </c>
      <c r="N135" s="8"/>
      <c r="O135" s="148">
        <v>1</v>
      </c>
      <c r="P135" s="8" t="str">
        <f>VLOOKUP(O135,' (참고) 예산별 범례'!$I$68:$J$76,2,0)</f>
        <v>위험설비 정비 및 개보수</v>
      </c>
      <c r="Q135" s="12"/>
      <c r="R135" s="8" t="s">
        <v>344</v>
      </c>
      <c r="S135" s="12"/>
      <c r="T135" s="8" t="s">
        <v>428</v>
      </c>
      <c r="U135" s="34">
        <v>20000000</v>
      </c>
      <c r="V135" s="35"/>
      <c r="W135" s="36">
        <f t="shared" si="9"/>
        <v>20000000</v>
      </c>
      <c r="X135" s="37">
        <f t="shared" si="12"/>
        <v>18279208.358837239</v>
      </c>
      <c r="Y135" s="37">
        <f t="shared" si="14"/>
        <v>1720791.6411627606</v>
      </c>
      <c r="Z135" s="40">
        <v>0.91396041794186189</v>
      </c>
      <c r="AA135" s="54"/>
    </row>
    <row r="136" spans="2:28" ht="38.25">
      <c r="B136" s="8"/>
      <c r="C136" s="39"/>
      <c r="D136" s="12" t="s">
        <v>415</v>
      </c>
      <c r="E136" s="12" t="s">
        <v>608</v>
      </c>
      <c r="F136" s="12" t="s">
        <v>609</v>
      </c>
      <c r="G136" s="12" t="s">
        <v>416</v>
      </c>
      <c r="H136" s="12" t="s">
        <v>417</v>
      </c>
      <c r="I136" s="12" t="s">
        <v>418</v>
      </c>
      <c r="J136" s="12" t="s">
        <v>874</v>
      </c>
      <c r="K136" s="8" t="s">
        <v>1049</v>
      </c>
      <c r="L136" s="8">
        <v>12</v>
      </c>
      <c r="M136" s="8" t="str">
        <f>VLOOKUP(L136,' (참고) 예산별 범례'!$A$2:$C$45,3,0)</f>
        <v>시설물 재난·사고</v>
      </c>
      <c r="N136" s="8"/>
      <c r="O136" s="148">
        <v>1</v>
      </c>
      <c r="P136" s="8" t="str">
        <f>VLOOKUP(O136,' (참고) 예산별 범례'!$I$68:$J$76,2,0)</f>
        <v>위험설비 정비 및 개보수</v>
      </c>
      <c r="Q136" s="12"/>
      <c r="R136" s="8" t="s">
        <v>344</v>
      </c>
      <c r="S136" s="12"/>
      <c r="T136" s="8" t="s">
        <v>442</v>
      </c>
      <c r="U136" s="34">
        <v>10000000</v>
      </c>
      <c r="V136" s="35"/>
      <c r="W136" s="36">
        <f t="shared" si="9"/>
        <v>10000000</v>
      </c>
      <c r="X136" s="37">
        <f t="shared" si="12"/>
        <v>9139604.1794186197</v>
      </c>
      <c r="Y136" s="37">
        <f t="shared" si="14"/>
        <v>860395.82058138028</v>
      </c>
      <c r="Z136" s="40">
        <v>0.91396041794186189</v>
      </c>
      <c r="AA136" s="54"/>
    </row>
    <row r="137" spans="2:28" ht="38.25">
      <c r="B137" s="8"/>
      <c r="C137" s="39"/>
      <c r="D137" s="12" t="s">
        <v>415</v>
      </c>
      <c r="E137" s="12" t="s">
        <v>608</v>
      </c>
      <c r="F137" s="12" t="s">
        <v>609</v>
      </c>
      <c r="G137" s="12" t="s">
        <v>416</v>
      </c>
      <c r="H137" s="12" t="s">
        <v>417</v>
      </c>
      <c r="I137" s="12" t="s">
        <v>418</v>
      </c>
      <c r="J137" s="12" t="s">
        <v>875</v>
      </c>
      <c r="K137" s="8" t="s">
        <v>1049</v>
      </c>
      <c r="L137" s="8">
        <v>25</v>
      </c>
      <c r="M137" s="8" t="str">
        <f>VLOOKUP(L137,' (참고) 예산별 범례'!$A$2:$C$45,3,0)</f>
        <v>전기·가스 사고</v>
      </c>
      <c r="N137" s="8"/>
      <c r="O137" s="148">
        <v>1</v>
      </c>
      <c r="P137" s="8" t="str">
        <f>VLOOKUP(O137,' (참고) 예산별 범례'!$I$68:$J$76,2,0)</f>
        <v>위험설비 정비 및 개보수</v>
      </c>
      <c r="Q137" s="12"/>
      <c r="R137" s="8" t="s">
        <v>344</v>
      </c>
      <c r="S137" s="12"/>
      <c r="T137" s="8" t="s">
        <v>428</v>
      </c>
      <c r="U137" s="34">
        <v>18000000</v>
      </c>
      <c r="V137" s="35"/>
      <c r="W137" s="36">
        <f t="shared" si="9"/>
        <v>18000000</v>
      </c>
      <c r="X137" s="37">
        <f t="shared" si="12"/>
        <v>16451287.522953514</v>
      </c>
      <c r="Y137" s="37">
        <f t="shared" si="14"/>
        <v>1548712.477046486</v>
      </c>
      <c r="Z137" s="40">
        <v>0.91396041794186189</v>
      </c>
      <c r="AA137" s="54"/>
    </row>
    <row r="138" spans="2:28" ht="38.25">
      <c r="B138" s="8"/>
      <c r="C138" s="39"/>
      <c r="D138" s="12" t="s">
        <v>415</v>
      </c>
      <c r="E138" s="12" t="s">
        <v>608</v>
      </c>
      <c r="F138" s="12" t="s">
        <v>609</v>
      </c>
      <c r="G138" s="12" t="s">
        <v>416</v>
      </c>
      <c r="H138" s="12" t="s">
        <v>417</v>
      </c>
      <c r="I138" s="12" t="s">
        <v>418</v>
      </c>
      <c r="J138" s="12" t="s">
        <v>876</v>
      </c>
      <c r="K138" s="8" t="s">
        <v>1049</v>
      </c>
      <c r="L138" s="8">
        <v>10</v>
      </c>
      <c r="M138" s="8" t="str">
        <f>VLOOKUP(L138,' (참고) 예산별 범례'!$A$2:$C$45,3,0)</f>
        <v>화재·폭발</v>
      </c>
      <c r="N138" s="8"/>
      <c r="O138" s="148">
        <v>1</v>
      </c>
      <c r="P138" s="8" t="str">
        <f>VLOOKUP(O138,' (참고) 예산별 범례'!$I$68:$J$76,2,0)</f>
        <v>위험설비 정비 및 개보수</v>
      </c>
      <c r="Q138" s="12"/>
      <c r="R138" s="8" t="s">
        <v>344</v>
      </c>
      <c r="S138" s="12"/>
      <c r="T138" s="8" t="s">
        <v>428</v>
      </c>
      <c r="U138" s="34">
        <v>35000000</v>
      </c>
      <c r="V138" s="35"/>
      <c r="W138" s="36">
        <f t="shared" si="9"/>
        <v>35000000</v>
      </c>
      <c r="X138" s="37">
        <f t="shared" si="12"/>
        <v>31988614.627965167</v>
      </c>
      <c r="Y138" s="37">
        <f t="shared" si="14"/>
        <v>3011385.3720348328</v>
      </c>
      <c r="Z138" s="40">
        <v>0.91396041794186189</v>
      </c>
      <c r="AA138" s="54"/>
    </row>
    <row r="139" spans="2:28" ht="38.25">
      <c r="B139" s="8"/>
      <c r="C139" s="39"/>
      <c r="D139" s="12" t="s">
        <v>415</v>
      </c>
      <c r="E139" s="12" t="s">
        <v>608</v>
      </c>
      <c r="F139" s="12" t="s">
        <v>609</v>
      </c>
      <c r="G139" s="12" t="s">
        <v>416</v>
      </c>
      <c r="H139" s="12" t="s">
        <v>417</v>
      </c>
      <c r="I139" s="12" t="s">
        <v>418</v>
      </c>
      <c r="J139" s="12" t="s">
        <v>877</v>
      </c>
      <c r="K139" s="8" t="s">
        <v>1049</v>
      </c>
      <c r="L139" s="8">
        <v>10</v>
      </c>
      <c r="M139" s="8" t="str">
        <f>VLOOKUP(L139,' (참고) 예산별 범례'!$A$2:$C$45,3,0)</f>
        <v>화재·폭발</v>
      </c>
      <c r="N139" s="8"/>
      <c r="O139" s="148">
        <v>1</v>
      </c>
      <c r="P139" s="8" t="str">
        <f>VLOOKUP(O139,' (참고) 예산별 범례'!$I$68:$J$76,2,0)</f>
        <v>위험설비 정비 및 개보수</v>
      </c>
      <c r="Q139" s="12"/>
      <c r="R139" s="8" t="s">
        <v>344</v>
      </c>
      <c r="S139" s="12"/>
      <c r="T139" s="8" t="s">
        <v>428</v>
      </c>
      <c r="U139" s="34">
        <v>88000000</v>
      </c>
      <c r="V139" s="35"/>
      <c r="W139" s="36">
        <f t="shared" ref="W139:W204" si="15">U139+V139</f>
        <v>88000000</v>
      </c>
      <c r="X139" s="37">
        <f t="shared" si="12"/>
        <v>80428516.778883845</v>
      </c>
      <c r="Y139" s="37">
        <f t="shared" si="14"/>
        <v>7571483.2211161554</v>
      </c>
      <c r="Z139" s="40">
        <v>0.91396041794186189</v>
      </c>
      <c r="AA139" s="54"/>
    </row>
    <row r="140" spans="2:28" ht="38.25">
      <c r="B140" s="8"/>
      <c r="C140" s="39"/>
      <c r="D140" s="12" t="s">
        <v>415</v>
      </c>
      <c r="E140" s="12" t="s">
        <v>608</v>
      </c>
      <c r="F140" s="12" t="s">
        <v>609</v>
      </c>
      <c r="G140" s="12" t="s">
        <v>416</v>
      </c>
      <c r="H140" s="12" t="s">
        <v>417</v>
      </c>
      <c r="I140" s="12" t="s">
        <v>418</v>
      </c>
      <c r="J140" s="12" t="s">
        <v>878</v>
      </c>
      <c r="K140" s="8" t="s">
        <v>1049</v>
      </c>
      <c r="L140" s="8">
        <v>12</v>
      </c>
      <c r="M140" s="8" t="str">
        <f>VLOOKUP(L140,' (참고) 예산별 범례'!$A$2:$C$45,3,0)</f>
        <v>시설물 재난·사고</v>
      </c>
      <c r="N140" s="8"/>
      <c r="O140" s="148">
        <v>1</v>
      </c>
      <c r="P140" s="8" t="str">
        <f>VLOOKUP(O140,' (참고) 예산별 범례'!$I$68:$J$76,2,0)</f>
        <v>위험설비 정비 및 개보수</v>
      </c>
      <c r="Q140" s="12"/>
      <c r="R140" s="8" t="s">
        <v>344</v>
      </c>
      <c r="S140" s="12"/>
      <c r="T140" s="8" t="s">
        <v>428</v>
      </c>
      <c r="U140" s="34">
        <v>16500000</v>
      </c>
      <c r="V140" s="35"/>
      <c r="W140" s="36">
        <f t="shared" si="15"/>
        <v>16500000</v>
      </c>
      <c r="X140" s="37">
        <f t="shared" si="12"/>
        <v>15080346.896040721</v>
      </c>
      <c r="Y140" s="37">
        <f t="shared" si="14"/>
        <v>1419653.1039592791</v>
      </c>
      <c r="Z140" s="40">
        <v>0.91396041794186189</v>
      </c>
      <c r="AA140" s="54"/>
    </row>
    <row r="141" spans="2:28" ht="38.25">
      <c r="B141" s="8"/>
      <c r="C141" s="39"/>
      <c r="D141" s="12" t="s">
        <v>415</v>
      </c>
      <c r="E141" s="12" t="s">
        <v>608</v>
      </c>
      <c r="F141" s="12" t="s">
        <v>612</v>
      </c>
      <c r="G141" s="12" t="s">
        <v>395</v>
      </c>
      <c r="H141" s="12" t="s">
        <v>396</v>
      </c>
      <c r="I141" s="12" t="s">
        <v>397</v>
      </c>
      <c r="J141" s="12" t="s">
        <v>613</v>
      </c>
      <c r="K141" s="8" t="s">
        <v>1049</v>
      </c>
      <c r="L141" s="8">
        <v>25</v>
      </c>
      <c r="M141" s="8" t="str">
        <f>VLOOKUP(L141,' (참고) 예산별 범례'!$A$2:$C$45,3,0)</f>
        <v>전기·가스 사고</v>
      </c>
      <c r="N141" s="8"/>
      <c r="O141" s="148">
        <v>1</v>
      </c>
      <c r="P141" s="8" t="str">
        <f>VLOOKUP(O141,' (참고) 예산별 범례'!$I$68:$J$76,2,0)</f>
        <v>위험설비 정비 및 개보수</v>
      </c>
      <c r="Q141" s="12"/>
      <c r="R141" s="8" t="s">
        <v>344</v>
      </c>
      <c r="S141" s="12"/>
      <c r="T141" s="8" t="s">
        <v>428</v>
      </c>
      <c r="U141" s="34">
        <v>22000000</v>
      </c>
      <c r="V141" s="35"/>
      <c r="W141" s="36">
        <f t="shared" si="15"/>
        <v>22000000</v>
      </c>
      <c r="X141" s="37">
        <f t="shared" si="12"/>
        <v>20917902.834008098</v>
      </c>
      <c r="Y141" s="37">
        <f t="shared" si="14"/>
        <v>1082097.1659919024</v>
      </c>
      <c r="Z141" s="40">
        <v>0.95081376518218619</v>
      </c>
      <c r="AA141" s="54"/>
    </row>
    <row r="142" spans="2:28" ht="38.25">
      <c r="B142" s="8"/>
      <c r="C142" s="39"/>
      <c r="D142" s="12" t="s">
        <v>415</v>
      </c>
      <c r="E142" s="12" t="s">
        <v>608</v>
      </c>
      <c r="F142" s="12" t="s">
        <v>612</v>
      </c>
      <c r="G142" s="12" t="s">
        <v>395</v>
      </c>
      <c r="H142" s="12" t="s">
        <v>396</v>
      </c>
      <c r="I142" s="12" t="s">
        <v>397</v>
      </c>
      <c r="J142" s="12" t="s">
        <v>614</v>
      </c>
      <c r="K142" s="8" t="s">
        <v>892</v>
      </c>
      <c r="L142" s="8">
        <v>7</v>
      </c>
      <c r="M142" s="8" t="str">
        <f>VLOOKUP(L142,' (참고) 예산별 범례'!$A$2:$C$45,3,0)</f>
        <v>대설·한파</v>
      </c>
      <c r="N142" s="8"/>
      <c r="O142" s="148">
        <v>1</v>
      </c>
      <c r="P142" s="8" t="str">
        <f>VLOOKUP(O142,' (참고) 예산별 범례'!$I$68:$J$76,2,0)</f>
        <v>위험설비 정비 및 개보수</v>
      </c>
      <c r="Q142" s="8" t="s">
        <v>344</v>
      </c>
      <c r="R142" s="12"/>
      <c r="S142" s="12"/>
      <c r="T142" s="8" t="s">
        <v>428</v>
      </c>
      <c r="U142" s="34">
        <v>1000000</v>
      </c>
      <c r="V142" s="35"/>
      <c r="W142" s="36">
        <f t="shared" si="15"/>
        <v>1000000</v>
      </c>
      <c r="X142" s="37">
        <f t="shared" si="12"/>
        <v>950813.76518218615</v>
      </c>
      <c r="Y142" s="37">
        <f t="shared" ref="Y142:Y148" si="16">W142-X142</f>
        <v>49186.234817813849</v>
      </c>
      <c r="Z142" s="40">
        <v>0.95081376518218619</v>
      </c>
      <c r="AA142" s="54"/>
    </row>
    <row r="143" spans="2:28" ht="38.25">
      <c r="B143" s="8"/>
      <c r="C143" s="39"/>
      <c r="D143" s="12" t="s">
        <v>415</v>
      </c>
      <c r="E143" s="12" t="s">
        <v>608</v>
      </c>
      <c r="F143" s="12" t="s">
        <v>612</v>
      </c>
      <c r="G143" s="12" t="s">
        <v>395</v>
      </c>
      <c r="H143" s="12" t="s">
        <v>396</v>
      </c>
      <c r="I143" s="12" t="s">
        <v>397</v>
      </c>
      <c r="J143" s="12" t="s">
        <v>615</v>
      </c>
      <c r="K143" s="8" t="s">
        <v>1050</v>
      </c>
      <c r="L143" s="8">
        <v>43</v>
      </c>
      <c r="M143" s="8" t="str">
        <f>VLOOKUP(L143,' (참고) 예산별 범례'!$A$2:$C$45,3,0)</f>
        <v>교부세 및 기타</v>
      </c>
      <c r="N143" s="8"/>
      <c r="O143" s="148">
        <v>9</v>
      </c>
      <c r="P143" s="8" t="str">
        <f>VLOOKUP(O143,' (참고) 예산별 범례'!$I$68:$J$76,2,0)</f>
        <v>기타</v>
      </c>
      <c r="Q143" s="12"/>
      <c r="R143" s="12"/>
      <c r="S143" s="8" t="s">
        <v>344</v>
      </c>
      <c r="T143" s="8" t="s">
        <v>428</v>
      </c>
      <c r="U143" s="34">
        <v>600000</v>
      </c>
      <c r="V143" s="35"/>
      <c r="W143" s="36">
        <f t="shared" si="15"/>
        <v>600000</v>
      </c>
      <c r="X143" s="37">
        <f t="shared" si="12"/>
        <v>570488.25910931174</v>
      </c>
      <c r="Y143" s="37">
        <f t="shared" si="16"/>
        <v>29511.740890688263</v>
      </c>
      <c r="Z143" s="40">
        <v>0.95081376518218619</v>
      </c>
      <c r="AA143" s="54"/>
    </row>
    <row r="144" spans="2:28" ht="38.25">
      <c r="B144" s="8"/>
      <c r="C144" s="39"/>
      <c r="D144" s="12" t="s">
        <v>415</v>
      </c>
      <c r="E144" s="12" t="s">
        <v>608</v>
      </c>
      <c r="F144" s="12" t="s">
        <v>612</v>
      </c>
      <c r="G144" s="12" t="s">
        <v>395</v>
      </c>
      <c r="H144" s="12" t="s">
        <v>396</v>
      </c>
      <c r="I144" s="12" t="s">
        <v>397</v>
      </c>
      <c r="J144" s="12" t="s">
        <v>616</v>
      </c>
      <c r="K144" s="8" t="s">
        <v>1050</v>
      </c>
      <c r="L144" s="8">
        <v>43</v>
      </c>
      <c r="M144" s="8" t="str">
        <f>VLOOKUP(L144,' (참고) 예산별 범례'!$A$2:$C$45,3,0)</f>
        <v>교부세 및 기타</v>
      </c>
      <c r="N144" s="8"/>
      <c r="O144" s="148">
        <v>9</v>
      </c>
      <c r="P144" s="8" t="str">
        <f>VLOOKUP(O144,' (참고) 예산별 범례'!$I$68:$J$76,2,0)</f>
        <v>기타</v>
      </c>
      <c r="Q144" s="12"/>
      <c r="R144" s="12"/>
      <c r="S144" s="8" t="s">
        <v>344</v>
      </c>
      <c r="T144" s="8" t="s">
        <v>428</v>
      </c>
      <c r="U144" s="34">
        <v>600000</v>
      </c>
      <c r="V144" s="35"/>
      <c r="W144" s="36">
        <f t="shared" si="15"/>
        <v>600000</v>
      </c>
      <c r="X144" s="37">
        <f t="shared" si="12"/>
        <v>570488.25910931174</v>
      </c>
      <c r="Y144" s="37">
        <f t="shared" si="16"/>
        <v>29511.740890688263</v>
      </c>
      <c r="Z144" s="40">
        <v>0.95081376518218619</v>
      </c>
      <c r="AA144" s="54"/>
    </row>
    <row r="145" spans="2:27" ht="38.25">
      <c r="B145" s="8"/>
      <c r="C145" s="39"/>
      <c r="D145" s="12" t="s">
        <v>415</v>
      </c>
      <c r="E145" s="12" t="s">
        <v>608</v>
      </c>
      <c r="F145" s="12" t="s">
        <v>612</v>
      </c>
      <c r="G145" s="12" t="s">
        <v>395</v>
      </c>
      <c r="H145" s="12" t="s">
        <v>396</v>
      </c>
      <c r="I145" s="12" t="s">
        <v>397</v>
      </c>
      <c r="J145" s="12" t="s">
        <v>617</v>
      </c>
      <c r="K145" s="8" t="s">
        <v>892</v>
      </c>
      <c r="L145" s="8">
        <v>1</v>
      </c>
      <c r="M145" s="8" t="str">
        <f>VLOOKUP(L145,' (참고) 예산별 범례'!$A$2:$C$45,3,0)</f>
        <v>풍수해</v>
      </c>
      <c r="N145" s="8"/>
      <c r="O145" s="148">
        <v>4</v>
      </c>
      <c r="P145" s="8" t="str">
        <f>VLOOKUP(O145,' (참고) 예산별 범례'!$I$68:$J$76,2,0)</f>
        <v>안전관련 물품 및 장비 구입비등</v>
      </c>
      <c r="Q145" s="8" t="s">
        <v>344</v>
      </c>
      <c r="R145" s="12"/>
      <c r="S145" s="12"/>
      <c r="T145" s="8" t="s">
        <v>442</v>
      </c>
      <c r="U145" s="34">
        <v>500000</v>
      </c>
      <c r="V145" s="35"/>
      <c r="W145" s="36">
        <f t="shared" si="15"/>
        <v>500000</v>
      </c>
      <c r="X145" s="37">
        <f t="shared" si="12"/>
        <v>475406.88259109308</v>
      </c>
      <c r="Y145" s="37">
        <f t="shared" si="16"/>
        <v>24593.117408906925</v>
      </c>
      <c r="Z145" s="40">
        <v>0.95081376518218619</v>
      </c>
      <c r="AA145" s="54"/>
    </row>
    <row r="146" spans="2:27" ht="38.25">
      <c r="B146" s="8"/>
      <c r="C146" s="39"/>
      <c r="D146" s="12" t="s">
        <v>415</v>
      </c>
      <c r="E146" s="12" t="s">
        <v>608</v>
      </c>
      <c r="F146" s="12" t="s">
        <v>618</v>
      </c>
      <c r="G146" s="12" t="s">
        <v>395</v>
      </c>
      <c r="H146" s="12" t="s">
        <v>396</v>
      </c>
      <c r="I146" s="12" t="s">
        <v>397</v>
      </c>
      <c r="J146" s="12" t="s">
        <v>619</v>
      </c>
      <c r="K146" s="8" t="s">
        <v>1050</v>
      </c>
      <c r="L146" s="8">
        <v>39</v>
      </c>
      <c r="M146" s="8" t="str">
        <f>VLOOKUP(L146,' (참고) 예산별 범례'!$A$2:$C$45,3,0)</f>
        <v>재난안전관리체계</v>
      </c>
      <c r="N146" s="8"/>
      <c r="O146" s="148">
        <v>7</v>
      </c>
      <c r="P146" s="8" t="str">
        <f>VLOOKUP(O146,' (참고) 예산별 범례'!$I$68:$J$76,2,0)</f>
        <v>재해재난예방을 위한 SOC 구축 및 관리</v>
      </c>
      <c r="Q146" s="8" t="s">
        <v>344</v>
      </c>
      <c r="R146" s="12"/>
      <c r="S146" s="12"/>
      <c r="T146" s="8" t="s">
        <v>442</v>
      </c>
      <c r="U146" s="34">
        <v>10000000</v>
      </c>
      <c r="V146" s="35"/>
      <c r="W146" s="36">
        <f t="shared" si="15"/>
        <v>10000000</v>
      </c>
      <c r="X146" s="37">
        <f t="shared" si="12"/>
        <v>9860864.7058823537</v>
      </c>
      <c r="Y146" s="37">
        <f t="shared" si="16"/>
        <v>139135.29411764629</v>
      </c>
      <c r="Z146" s="40">
        <v>0.98608647058823529</v>
      </c>
      <c r="AA146" s="54"/>
    </row>
    <row r="147" spans="2:27" ht="38.25">
      <c r="B147" s="8"/>
      <c r="C147" s="41"/>
      <c r="D147" s="12" t="s">
        <v>415</v>
      </c>
      <c r="E147" s="12" t="s">
        <v>608</v>
      </c>
      <c r="F147" s="12" t="s">
        <v>618</v>
      </c>
      <c r="G147" s="12" t="s">
        <v>395</v>
      </c>
      <c r="H147" s="12" t="s">
        <v>396</v>
      </c>
      <c r="I147" s="12" t="s">
        <v>397</v>
      </c>
      <c r="J147" s="12" t="s">
        <v>620</v>
      </c>
      <c r="K147" s="8" t="s">
        <v>1050</v>
      </c>
      <c r="L147" s="8">
        <v>43</v>
      </c>
      <c r="M147" s="8" t="str">
        <f>VLOOKUP(L147,' (참고) 예산별 범례'!$A$2:$C$45,3,0)</f>
        <v>교부세 및 기타</v>
      </c>
      <c r="N147" s="8"/>
      <c r="O147" s="148">
        <v>9</v>
      </c>
      <c r="P147" s="8" t="str">
        <f>VLOOKUP(O147,' (참고) 예산별 범례'!$I$68:$J$76,2,0)</f>
        <v>기타</v>
      </c>
      <c r="Q147" s="8" t="s">
        <v>344</v>
      </c>
      <c r="R147" s="12"/>
      <c r="S147" s="12"/>
      <c r="T147" s="8" t="s">
        <v>442</v>
      </c>
      <c r="U147" s="34">
        <v>41000000</v>
      </c>
      <c r="V147" s="35"/>
      <c r="W147" s="36">
        <f t="shared" si="15"/>
        <v>41000000</v>
      </c>
      <c r="X147" s="37">
        <f t="shared" si="12"/>
        <v>40429545.294117644</v>
      </c>
      <c r="Y147" s="37">
        <f t="shared" si="16"/>
        <v>570454.70588235557</v>
      </c>
      <c r="Z147" s="40">
        <v>0.98608647058823529</v>
      </c>
      <c r="AA147" s="54"/>
    </row>
    <row r="148" spans="2:27" ht="38.25">
      <c r="B148" s="24" t="s">
        <v>477</v>
      </c>
      <c r="C148" s="25"/>
      <c r="D148" s="24"/>
      <c r="E148" s="24"/>
      <c r="F148" s="24"/>
      <c r="G148" s="26"/>
      <c r="H148" s="27"/>
      <c r="I148" s="28"/>
      <c r="J148" s="24"/>
      <c r="K148" s="24"/>
      <c r="L148" s="24"/>
      <c r="M148" s="8" t="e">
        <f>VLOOKUP(L148,' (참고) 예산별 범례'!$A$2:$C$45,3,0)</f>
        <v>#N/A</v>
      </c>
      <c r="N148" s="24"/>
      <c r="O148" s="147"/>
      <c r="P148" s="8" t="e">
        <f>VLOOKUP(O148,' (참고) 예산별 범례'!$I$68:$J$76,2,0)</f>
        <v>#N/A</v>
      </c>
      <c r="Q148" s="24"/>
      <c r="R148" s="24"/>
      <c r="S148" s="24"/>
      <c r="T148" s="24"/>
      <c r="U148" s="29">
        <f>SUM(U149:U174)</f>
        <v>65534000</v>
      </c>
      <c r="V148" s="29">
        <f>SUM(V149:V174)</f>
        <v>0</v>
      </c>
      <c r="W148" s="29">
        <f>SUM(W149:W174)</f>
        <v>65534000</v>
      </c>
      <c r="X148" s="29">
        <f>SUM(X149:X174)</f>
        <v>56139680.000000007</v>
      </c>
      <c r="Y148" s="31">
        <f t="shared" si="16"/>
        <v>9394319.9999999925</v>
      </c>
      <c r="Z148" s="32">
        <f>X148/W148</f>
        <v>0.85664967802972514</v>
      </c>
      <c r="AA148" s="53"/>
    </row>
    <row r="149" spans="2:27" ht="38.25">
      <c r="B149" s="8"/>
      <c r="C149" s="33" t="s">
        <v>348</v>
      </c>
      <c r="D149" s="12" t="s">
        <v>621</v>
      </c>
      <c r="E149" s="12" t="s">
        <v>622</v>
      </c>
      <c r="F149" s="12" t="s">
        <v>623</v>
      </c>
      <c r="G149" s="12" t="s">
        <v>374</v>
      </c>
      <c r="H149" s="12" t="s">
        <v>375</v>
      </c>
      <c r="I149" s="12" t="s">
        <v>376</v>
      </c>
      <c r="J149" s="12" t="s">
        <v>624</v>
      </c>
      <c r="K149" s="8" t="s">
        <v>1050</v>
      </c>
      <c r="L149" s="8">
        <v>43</v>
      </c>
      <c r="M149" s="8" t="str">
        <f>VLOOKUP(L149,' (참고) 예산별 범례'!$A$2:$C$45,3,0)</f>
        <v>교부세 및 기타</v>
      </c>
      <c r="N149" s="8"/>
      <c r="O149" s="148">
        <v>9</v>
      </c>
      <c r="P149" s="8" t="str">
        <f>VLOOKUP(O149,' (참고) 예산별 범례'!$I$68:$J$76,2,0)</f>
        <v>기타</v>
      </c>
      <c r="Q149" s="12"/>
      <c r="R149" s="12"/>
      <c r="S149" s="8" t="s">
        <v>344</v>
      </c>
      <c r="T149" s="8" t="s">
        <v>427</v>
      </c>
      <c r="U149" s="34">
        <v>612000</v>
      </c>
      <c r="V149" s="35"/>
      <c r="W149" s="36">
        <f t="shared" si="15"/>
        <v>612000</v>
      </c>
      <c r="X149" s="37">
        <f>W149*Z149</f>
        <v>549613.43493552168</v>
      </c>
      <c r="Y149" s="37">
        <f t="shared" ref="Y149:Y156" si="17">W149-X149</f>
        <v>62386.565064478316</v>
      </c>
      <c r="Z149" s="40">
        <v>0.89806116819529691</v>
      </c>
      <c r="AA149" s="54"/>
    </row>
    <row r="150" spans="2:27" ht="38.25">
      <c r="B150" s="8"/>
      <c r="C150" s="39"/>
      <c r="D150" s="12" t="s">
        <v>621</v>
      </c>
      <c r="E150" s="12" t="s">
        <v>622</v>
      </c>
      <c r="F150" s="12" t="s">
        <v>623</v>
      </c>
      <c r="G150" s="12" t="s">
        <v>374</v>
      </c>
      <c r="H150" s="12" t="s">
        <v>375</v>
      </c>
      <c r="I150" s="12" t="s">
        <v>376</v>
      </c>
      <c r="J150" s="12" t="s">
        <v>625</v>
      </c>
      <c r="K150" s="8" t="s">
        <v>1050</v>
      </c>
      <c r="L150" s="8">
        <v>43</v>
      </c>
      <c r="M150" s="8" t="str">
        <f>VLOOKUP(L150,' (참고) 예산별 범례'!$A$2:$C$45,3,0)</f>
        <v>교부세 및 기타</v>
      </c>
      <c r="N150" s="8"/>
      <c r="O150" s="148">
        <v>9</v>
      </c>
      <c r="P150" s="8" t="str">
        <f>VLOOKUP(O150,' (참고) 예산별 범례'!$I$68:$J$76,2,0)</f>
        <v>기타</v>
      </c>
      <c r="Q150" s="12"/>
      <c r="R150" s="12"/>
      <c r="S150" s="8" t="s">
        <v>344</v>
      </c>
      <c r="T150" s="8" t="s">
        <v>427</v>
      </c>
      <c r="U150" s="34">
        <v>3000000</v>
      </c>
      <c r="V150" s="35"/>
      <c r="W150" s="36">
        <f t="shared" si="15"/>
        <v>3000000</v>
      </c>
      <c r="X150" s="37">
        <f t="shared" ref="X150:X174" si="18">W150*Z150</f>
        <v>2694183.5045858906</v>
      </c>
      <c r="Y150" s="37">
        <f t="shared" si="17"/>
        <v>305816.49541410943</v>
      </c>
      <c r="Z150" s="40">
        <v>0.89806116819529691</v>
      </c>
      <c r="AA150" s="54"/>
    </row>
    <row r="151" spans="2:27" ht="38.25">
      <c r="B151" s="8"/>
      <c r="C151" s="39"/>
      <c r="D151" s="12" t="s">
        <v>621</v>
      </c>
      <c r="E151" s="12" t="s">
        <v>622</v>
      </c>
      <c r="F151" s="12" t="s">
        <v>623</v>
      </c>
      <c r="G151" s="12" t="s">
        <v>374</v>
      </c>
      <c r="H151" s="12" t="s">
        <v>375</v>
      </c>
      <c r="I151" s="12" t="s">
        <v>376</v>
      </c>
      <c r="J151" s="12" t="s">
        <v>626</v>
      </c>
      <c r="K151" s="8" t="s">
        <v>1050</v>
      </c>
      <c r="L151" s="8">
        <v>43</v>
      </c>
      <c r="M151" s="8" t="str">
        <f>VLOOKUP(L151,' (참고) 예산별 범례'!$A$2:$C$45,3,0)</f>
        <v>교부세 및 기타</v>
      </c>
      <c r="N151" s="8"/>
      <c r="O151" s="148">
        <v>9</v>
      </c>
      <c r="P151" s="8" t="str">
        <f>VLOOKUP(O151,' (참고) 예산별 범례'!$I$68:$J$76,2,0)</f>
        <v>기타</v>
      </c>
      <c r="Q151" s="12"/>
      <c r="R151" s="12"/>
      <c r="S151" s="8" t="s">
        <v>344</v>
      </c>
      <c r="T151" s="8" t="s">
        <v>427</v>
      </c>
      <c r="U151" s="34">
        <v>9650000</v>
      </c>
      <c r="V151" s="35"/>
      <c r="W151" s="36">
        <f t="shared" si="15"/>
        <v>9650000</v>
      </c>
      <c r="X151" s="37">
        <f t="shared" si="18"/>
        <v>8666290.2730846144</v>
      </c>
      <c r="Y151" s="37">
        <f t="shared" si="17"/>
        <v>983709.72691538557</v>
      </c>
      <c r="Z151" s="40">
        <v>0.89806116819529691</v>
      </c>
      <c r="AA151" s="54"/>
    </row>
    <row r="152" spans="2:27" ht="38.25">
      <c r="B152" s="8"/>
      <c r="C152" s="39"/>
      <c r="D152" s="12" t="s">
        <v>621</v>
      </c>
      <c r="E152" s="12" t="s">
        <v>622</v>
      </c>
      <c r="F152" s="12" t="s">
        <v>623</v>
      </c>
      <c r="G152" s="12" t="s">
        <v>374</v>
      </c>
      <c r="H152" s="12" t="s">
        <v>375</v>
      </c>
      <c r="I152" s="12" t="s">
        <v>376</v>
      </c>
      <c r="J152" s="12" t="s">
        <v>627</v>
      </c>
      <c r="K152" s="8" t="s">
        <v>1050</v>
      </c>
      <c r="L152" s="8">
        <v>43</v>
      </c>
      <c r="M152" s="8" t="str">
        <f>VLOOKUP(L152,' (참고) 예산별 범례'!$A$2:$C$45,3,0)</f>
        <v>교부세 및 기타</v>
      </c>
      <c r="N152" s="8"/>
      <c r="O152" s="148">
        <v>9</v>
      </c>
      <c r="P152" s="8" t="str">
        <f>VLOOKUP(O152,' (참고) 예산별 범례'!$I$68:$J$76,2,0)</f>
        <v>기타</v>
      </c>
      <c r="Q152" s="12"/>
      <c r="R152" s="12"/>
      <c r="S152" s="8" t="s">
        <v>344</v>
      </c>
      <c r="T152" s="8" t="s">
        <v>427</v>
      </c>
      <c r="U152" s="34">
        <v>3000000</v>
      </c>
      <c r="V152" s="35"/>
      <c r="W152" s="36">
        <f t="shared" si="15"/>
        <v>3000000</v>
      </c>
      <c r="X152" s="37">
        <f t="shared" si="18"/>
        <v>2694183.5045858906</v>
      </c>
      <c r="Y152" s="37">
        <f t="shared" si="17"/>
        <v>305816.49541410943</v>
      </c>
      <c r="Z152" s="40">
        <v>0.89806116819529691</v>
      </c>
      <c r="AA152" s="54"/>
    </row>
    <row r="153" spans="2:27" ht="38.25">
      <c r="B153" s="8"/>
      <c r="C153" s="39"/>
      <c r="D153" s="12" t="s">
        <v>621</v>
      </c>
      <c r="E153" s="12" t="s">
        <v>622</v>
      </c>
      <c r="F153" s="12" t="s">
        <v>623</v>
      </c>
      <c r="G153" s="12" t="s">
        <v>374</v>
      </c>
      <c r="H153" s="12" t="s">
        <v>375</v>
      </c>
      <c r="I153" s="12" t="s">
        <v>376</v>
      </c>
      <c r="J153" s="12" t="s">
        <v>628</v>
      </c>
      <c r="K153" s="8" t="s">
        <v>1050</v>
      </c>
      <c r="L153" s="8">
        <v>43</v>
      </c>
      <c r="M153" s="8" t="str">
        <f>VLOOKUP(L153,' (참고) 예산별 범례'!$A$2:$C$45,3,0)</f>
        <v>교부세 및 기타</v>
      </c>
      <c r="N153" s="8"/>
      <c r="O153" s="148">
        <v>9</v>
      </c>
      <c r="P153" s="8" t="str">
        <f>VLOOKUP(O153,' (참고) 예산별 범례'!$I$68:$J$76,2,0)</f>
        <v>기타</v>
      </c>
      <c r="Q153" s="12"/>
      <c r="R153" s="12"/>
      <c r="S153" s="8" t="s">
        <v>344</v>
      </c>
      <c r="T153" s="8" t="s">
        <v>427</v>
      </c>
      <c r="U153" s="34">
        <v>6500000</v>
      </c>
      <c r="V153" s="35"/>
      <c r="W153" s="36">
        <f t="shared" si="15"/>
        <v>6500000</v>
      </c>
      <c r="X153" s="37">
        <f t="shared" si="18"/>
        <v>5837397.5932694301</v>
      </c>
      <c r="Y153" s="37">
        <f t="shared" si="17"/>
        <v>662602.4067305699</v>
      </c>
      <c r="Z153" s="40">
        <v>0.89806116819529691</v>
      </c>
      <c r="AA153" s="54"/>
    </row>
    <row r="154" spans="2:27" ht="38.25">
      <c r="B154" s="8"/>
      <c r="C154" s="39"/>
      <c r="D154" s="12" t="s">
        <v>621</v>
      </c>
      <c r="E154" s="12" t="s">
        <v>622</v>
      </c>
      <c r="F154" s="12" t="s">
        <v>623</v>
      </c>
      <c r="G154" s="12" t="s">
        <v>374</v>
      </c>
      <c r="H154" s="12" t="s">
        <v>375</v>
      </c>
      <c r="I154" s="12" t="s">
        <v>376</v>
      </c>
      <c r="J154" s="12" t="s">
        <v>629</v>
      </c>
      <c r="K154" s="8" t="s">
        <v>1050</v>
      </c>
      <c r="L154" s="8">
        <v>43</v>
      </c>
      <c r="M154" s="8" t="str">
        <f>VLOOKUP(L154,' (참고) 예산별 범례'!$A$2:$C$45,3,0)</f>
        <v>교부세 및 기타</v>
      </c>
      <c r="N154" s="8"/>
      <c r="O154" s="148">
        <v>4</v>
      </c>
      <c r="P154" s="8" t="str">
        <f>VLOOKUP(O154,' (참고) 예산별 범례'!$I$68:$J$76,2,0)</f>
        <v>안전관련 물품 및 장비 구입비등</v>
      </c>
      <c r="Q154" s="12"/>
      <c r="R154" s="12"/>
      <c r="S154" s="8" t="s">
        <v>344</v>
      </c>
      <c r="T154" s="8" t="s">
        <v>427</v>
      </c>
      <c r="U154" s="34">
        <v>1000000</v>
      </c>
      <c r="V154" s="35"/>
      <c r="W154" s="36">
        <f t="shared" si="15"/>
        <v>1000000</v>
      </c>
      <c r="X154" s="37">
        <f t="shared" si="18"/>
        <v>898061.16819529689</v>
      </c>
      <c r="Y154" s="37">
        <f t="shared" si="17"/>
        <v>101938.83180470311</v>
      </c>
      <c r="Z154" s="40">
        <v>0.89806116819529691</v>
      </c>
      <c r="AA154" s="54"/>
    </row>
    <row r="155" spans="2:27" ht="38.25">
      <c r="B155" s="8"/>
      <c r="C155" s="39"/>
      <c r="D155" s="12" t="s">
        <v>621</v>
      </c>
      <c r="E155" s="12" t="s">
        <v>622</v>
      </c>
      <c r="F155" s="12" t="s">
        <v>623</v>
      </c>
      <c r="G155" s="12" t="s">
        <v>374</v>
      </c>
      <c r="H155" s="12" t="s">
        <v>375</v>
      </c>
      <c r="I155" s="12" t="s">
        <v>376</v>
      </c>
      <c r="J155" s="12" t="s">
        <v>630</v>
      </c>
      <c r="K155" s="8" t="s">
        <v>1050</v>
      </c>
      <c r="L155" s="8">
        <v>43</v>
      </c>
      <c r="M155" s="8" t="str">
        <f>VLOOKUP(L155,' (참고) 예산별 범례'!$A$2:$C$45,3,0)</f>
        <v>교부세 및 기타</v>
      </c>
      <c r="N155" s="8"/>
      <c r="O155" s="148">
        <v>9</v>
      </c>
      <c r="P155" s="8" t="str">
        <f>VLOOKUP(O155,' (참고) 예산별 범례'!$I$68:$J$76,2,0)</f>
        <v>기타</v>
      </c>
      <c r="Q155" s="12"/>
      <c r="R155" s="12"/>
      <c r="S155" s="8" t="s">
        <v>344</v>
      </c>
      <c r="T155" s="8" t="s">
        <v>427</v>
      </c>
      <c r="U155" s="34">
        <v>3000000</v>
      </c>
      <c r="V155" s="35"/>
      <c r="W155" s="36">
        <f t="shared" si="15"/>
        <v>3000000</v>
      </c>
      <c r="X155" s="37">
        <f t="shared" si="18"/>
        <v>2694183.5045858906</v>
      </c>
      <c r="Y155" s="37">
        <f t="shared" si="17"/>
        <v>305816.49541410943</v>
      </c>
      <c r="Z155" s="40">
        <v>0.89806116819529691</v>
      </c>
      <c r="AA155" s="54"/>
    </row>
    <row r="156" spans="2:27" ht="38.25">
      <c r="B156" s="8"/>
      <c r="C156" s="39"/>
      <c r="D156" s="12" t="s">
        <v>621</v>
      </c>
      <c r="E156" s="12" t="s">
        <v>622</v>
      </c>
      <c r="F156" s="12" t="s">
        <v>623</v>
      </c>
      <c r="G156" s="12" t="s">
        <v>374</v>
      </c>
      <c r="H156" s="12" t="s">
        <v>375</v>
      </c>
      <c r="I156" s="12" t="s">
        <v>376</v>
      </c>
      <c r="J156" s="12" t="s">
        <v>631</v>
      </c>
      <c r="K156" s="8" t="s">
        <v>1050</v>
      </c>
      <c r="L156" s="8">
        <v>43</v>
      </c>
      <c r="M156" s="8" t="str">
        <f>VLOOKUP(L156,' (참고) 예산별 범례'!$A$2:$C$45,3,0)</f>
        <v>교부세 및 기타</v>
      </c>
      <c r="N156" s="8"/>
      <c r="O156" s="148">
        <v>1</v>
      </c>
      <c r="P156" s="8" t="str">
        <f>VLOOKUP(O156,' (참고) 예산별 범례'!$I$68:$J$76,2,0)</f>
        <v>위험설비 정비 및 개보수</v>
      </c>
      <c r="Q156" s="12"/>
      <c r="R156" s="12"/>
      <c r="S156" s="8" t="s">
        <v>344</v>
      </c>
      <c r="T156" s="8" t="s">
        <v>427</v>
      </c>
      <c r="U156" s="34">
        <v>1500000</v>
      </c>
      <c r="V156" s="35"/>
      <c r="W156" s="36">
        <f t="shared" si="15"/>
        <v>1500000</v>
      </c>
      <c r="X156" s="37">
        <f t="shared" si="18"/>
        <v>1347091.7522929453</v>
      </c>
      <c r="Y156" s="37">
        <f t="shared" si="17"/>
        <v>152908.24770705472</v>
      </c>
      <c r="Z156" s="40">
        <v>0.89806116819529691</v>
      </c>
      <c r="AA156" s="54"/>
    </row>
    <row r="157" spans="2:27" ht="38.25">
      <c r="B157" s="8"/>
      <c r="C157" s="39"/>
      <c r="D157" s="12" t="s">
        <v>621</v>
      </c>
      <c r="E157" s="12" t="s">
        <v>622</v>
      </c>
      <c r="F157" s="12" t="s">
        <v>623</v>
      </c>
      <c r="G157" s="12" t="s">
        <v>374</v>
      </c>
      <c r="H157" s="12" t="s">
        <v>375</v>
      </c>
      <c r="I157" s="12" t="s">
        <v>376</v>
      </c>
      <c r="J157" s="12" t="s">
        <v>632</v>
      </c>
      <c r="K157" s="8" t="s">
        <v>1049</v>
      </c>
      <c r="L157" s="8">
        <v>29</v>
      </c>
      <c r="M157" s="8" t="str">
        <f>VLOOKUP(L157,' (참고) 예산별 범례'!$A$2:$C$45,3,0)</f>
        <v>사업장 산재</v>
      </c>
      <c r="N157" s="8"/>
      <c r="O157" s="148">
        <v>4</v>
      </c>
      <c r="P157" s="8" t="str">
        <f>VLOOKUP(O157,' (참고) 예산별 범례'!$I$68:$J$76,2,0)</f>
        <v>안전관련 물품 및 장비 구입비등</v>
      </c>
      <c r="Q157" s="8" t="s">
        <v>344</v>
      </c>
      <c r="R157" s="12"/>
      <c r="S157" s="12"/>
      <c r="T157" s="8" t="s">
        <v>428</v>
      </c>
      <c r="U157" s="34">
        <v>100000</v>
      </c>
      <c r="V157" s="35"/>
      <c r="W157" s="36">
        <f t="shared" si="15"/>
        <v>100000</v>
      </c>
      <c r="X157" s="37">
        <f t="shared" si="18"/>
        <v>89806.116819529692</v>
      </c>
      <c r="Y157" s="37">
        <f t="shared" ref="Y157:Y163" si="19">W157-X157</f>
        <v>10193.883180470308</v>
      </c>
      <c r="Z157" s="40">
        <v>0.89806116819529691</v>
      </c>
      <c r="AA157" s="54"/>
    </row>
    <row r="158" spans="2:27" ht="38.25">
      <c r="B158" s="8"/>
      <c r="C158" s="39"/>
      <c r="D158" s="12" t="s">
        <v>621</v>
      </c>
      <c r="E158" s="12" t="s">
        <v>622</v>
      </c>
      <c r="F158" s="12" t="s">
        <v>623</v>
      </c>
      <c r="G158" s="12" t="s">
        <v>374</v>
      </c>
      <c r="H158" s="12" t="s">
        <v>375</v>
      </c>
      <c r="I158" s="12" t="s">
        <v>376</v>
      </c>
      <c r="J158" s="12" t="s">
        <v>633</v>
      </c>
      <c r="K158" s="8" t="s">
        <v>1049</v>
      </c>
      <c r="L158" s="8">
        <v>29</v>
      </c>
      <c r="M158" s="8" t="str">
        <f>VLOOKUP(L158,' (참고) 예산별 범례'!$A$2:$C$45,3,0)</f>
        <v>사업장 산재</v>
      </c>
      <c r="N158" s="8"/>
      <c r="O158" s="148">
        <v>4</v>
      </c>
      <c r="P158" s="8" t="str">
        <f>VLOOKUP(O158,' (참고) 예산별 범례'!$I$68:$J$76,2,0)</f>
        <v>안전관련 물품 및 장비 구입비등</v>
      </c>
      <c r="Q158" s="8" t="s">
        <v>344</v>
      </c>
      <c r="R158" s="12"/>
      <c r="S158" s="12"/>
      <c r="T158" s="8" t="s">
        <v>428</v>
      </c>
      <c r="U158" s="34">
        <v>560000</v>
      </c>
      <c r="V158" s="35"/>
      <c r="W158" s="36">
        <f t="shared" si="15"/>
        <v>560000</v>
      </c>
      <c r="X158" s="37">
        <f t="shared" si="18"/>
        <v>502914.25418936624</v>
      </c>
      <c r="Y158" s="37">
        <f t="shared" si="19"/>
        <v>57085.745810633758</v>
      </c>
      <c r="Z158" s="40">
        <v>0.89806116819529691</v>
      </c>
      <c r="AA158" s="54"/>
    </row>
    <row r="159" spans="2:27" ht="38.25">
      <c r="B159" s="8"/>
      <c r="C159" s="39"/>
      <c r="D159" s="12" t="s">
        <v>621</v>
      </c>
      <c r="E159" s="12" t="s">
        <v>622</v>
      </c>
      <c r="F159" s="12" t="s">
        <v>623</v>
      </c>
      <c r="G159" s="12" t="s">
        <v>374</v>
      </c>
      <c r="H159" s="12" t="s">
        <v>375</v>
      </c>
      <c r="I159" s="12" t="s">
        <v>376</v>
      </c>
      <c r="J159" s="12" t="s">
        <v>634</v>
      </c>
      <c r="K159" s="8" t="s">
        <v>1049</v>
      </c>
      <c r="L159" s="8">
        <v>29</v>
      </c>
      <c r="M159" s="8" t="str">
        <f>VLOOKUP(L159,' (참고) 예산별 범례'!$A$2:$C$45,3,0)</f>
        <v>사업장 산재</v>
      </c>
      <c r="N159" s="8"/>
      <c r="O159" s="148">
        <v>4</v>
      </c>
      <c r="P159" s="8" t="str">
        <f>VLOOKUP(O159,' (참고) 예산별 범례'!$I$68:$J$76,2,0)</f>
        <v>안전관련 물품 및 장비 구입비등</v>
      </c>
      <c r="Q159" s="8" t="s">
        <v>344</v>
      </c>
      <c r="R159" s="12"/>
      <c r="S159" s="12"/>
      <c r="T159" s="8" t="s">
        <v>428</v>
      </c>
      <c r="U159" s="34">
        <v>80000</v>
      </c>
      <c r="V159" s="35"/>
      <c r="W159" s="36">
        <f t="shared" si="15"/>
        <v>80000</v>
      </c>
      <c r="X159" s="37">
        <f t="shared" si="18"/>
        <v>71844.893455623751</v>
      </c>
      <c r="Y159" s="37">
        <f t="shared" si="19"/>
        <v>8155.1065443762491</v>
      </c>
      <c r="Z159" s="40">
        <v>0.89806116819529691</v>
      </c>
      <c r="AA159" s="54"/>
    </row>
    <row r="160" spans="2:27" ht="38.25">
      <c r="B160" s="8"/>
      <c r="C160" s="39"/>
      <c r="D160" s="12" t="s">
        <v>621</v>
      </c>
      <c r="E160" s="12" t="s">
        <v>622</v>
      </c>
      <c r="F160" s="12" t="s">
        <v>419</v>
      </c>
      <c r="G160" s="12" t="s">
        <v>374</v>
      </c>
      <c r="H160" s="12" t="s">
        <v>375</v>
      </c>
      <c r="I160" s="12" t="s">
        <v>376</v>
      </c>
      <c r="J160" s="12" t="s">
        <v>635</v>
      </c>
      <c r="K160" s="8" t="s">
        <v>1050</v>
      </c>
      <c r="L160" s="8">
        <v>43</v>
      </c>
      <c r="M160" s="8" t="str">
        <f>VLOOKUP(L160,' (참고) 예산별 범례'!$A$2:$C$45,3,0)</f>
        <v>교부세 및 기타</v>
      </c>
      <c r="N160" s="8"/>
      <c r="O160" s="148">
        <v>9</v>
      </c>
      <c r="P160" s="8" t="str">
        <f>VLOOKUP(O160,' (참고) 예산별 범례'!$I$68:$J$76,2,0)</f>
        <v>기타</v>
      </c>
      <c r="Q160" s="12"/>
      <c r="R160" s="12"/>
      <c r="S160" s="8" t="s">
        <v>344</v>
      </c>
      <c r="T160" s="8" t="s">
        <v>427</v>
      </c>
      <c r="U160" s="34">
        <v>2200000</v>
      </c>
      <c r="V160" s="35"/>
      <c r="W160" s="36">
        <f t="shared" si="15"/>
        <v>2200000</v>
      </c>
      <c r="X160" s="37">
        <f t="shared" si="18"/>
        <v>2006360.0064924525</v>
      </c>
      <c r="Y160" s="37">
        <f t="shared" si="19"/>
        <v>193639.99350754754</v>
      </c>
      <c r="Z160" s="40">
        <v>0.91198182113293291</v>
      </c>
      <c r="AA160" s="54"/>
    </row>
    <row r="161" spans="2:27" ht="38.25">
      <c r="B161" s="8"/>
      <c r="C161" s="39"/>
      <c r="D161" s="12" t="s">
        <v>621</v>
      </c>
      <c r="E161" s="12" t="s">
        <v>622</v>
      </c>
      <c r="F161" s="12" t="s">
        <v>419</v>
      </c>
      <c r="G161" s="12" t="s">
        <v>374</v>
      </c>
      <c r="H161" s="12" t="s">
        <v>375</v>
      </c>
      <c r="I161" s="12" t="s">
        <v>376</v>
      </c>
      <c r="J161" s="12" t="s">
        <v>636</v>
      </c>
      <c r="K161" s="8" t="s">
        <v>1050</v>
      </c>
      <c r="L161" s="8">
        <v>43</v>
      </c>
      <c r="M161" s="8" t="str">
        <f>VLOOKUP(L161,' (참고) 예산별 범례'!$A$2:$C$45,3,0)</f>
        <v>교부세 및 기타</v>
      </c>
      <c r="N161" s="8"/>
      <c r="O161" s="148">
        <v>9</v>
      </c>
      <c r="P161" s="8" t="str">
        <f>VLOOKUP(O161,' (참고) 예산별 범례'!$I$68:$J$76,2,0)</f>
        <v>기타</v>
      </c>
      <c r="Q161" s="12"/>
      <c r="R161" s="12"/>
      <c r="S161" s="8" t="s">
        <v>344</v>
      </c>
      <c r="T161" s="8" t="s">
        <v>427</v>
      </c>
      <c r="U161" s="34">
        <v>2880000</v>
      </c>
      <c r="V161" s="35"/>
      <c r="W161" s="36">
        <f t="shared" si="15"/>
        <v>2880000</v>
      </c>
      <c r="X161" s="37">
        <f t="shared" si="18"/>
        <v>2626507.6448628469</v>
      </c>
      <c r="Y161" s="37">
        <f t="shared" si="19"/>
        <v>253492.35513715306</v>
      </c>
      <c r="Z161" s="40">
        <v>0.91198182113293291</v>
      </c>
      <c r="AA161" s="54"/>
    </row>
    <row r="162" spans="2:27" ht="38.25">
      <c r="B162" s="8"/>
      <c r="C162" s="39"/>
      <c r="D162" s="12" t="s">
        <v>621</v>
      </c>
      <c r="E162" s="12" t="s">
        <v>622</v>
      </c>
      <c r="F162" s="12" t="s">
        <v>419</v>
      </c>
      <c r="G162" s="12" t="s">
        <v>374</v>
      </c>
      <c r="H162" s="12" t="s">
        <v>375</v>
      </c>
      <c r="I162" s="12" t="s">
        <v>376</v>
      </c>
      <c r="J162" s="12" t="s">
        <v>637</v>
      </c>
      <c r="K162" s="8" t="s">
        <v>1050</v>
      </c>
      <c r="L162" s="8">
        <v>43</v>
      </c>
      <c r="M162" s="8" t="str">
        <f>VLOOKUP(L162,' (참고) 예산별 범례'!$A$2:$C$45,3,0)</f>
        <v>교부세 및 기타</v>
      </c>
      <c r="N162" s="8"/>
      <c r="O162" s="148">
        <v>9</v>
      </c>
      <c r="P162" s="8" t="str">
        <f>VLOOKUP(O162,' (참고) 예산별 범례'!$I$68:$J$76,2,0)</f>
        <v>기타</v>
      </c>
      <c r="Q162" s="12"/>
      <c r="R162" s="12"/>
      <c r="S162" s="8" t="s">
        <v>344</v>
      </c>
      <c r="T162" s="8" t="s">
        <v>427</v>
      </c>
      <c r="U162" s="34">
        <v>1992000</v>
      </c>
      <c r="V162" s="35"/>
      <c r="W162" s="36">
        <f t="shared" si="15"/>
        <v>1992000</v>
      </c>
      <c r="X162" s="37">
        <f t="shared" si="18"/>
        <v>1816667.7876968023</v>
      </c>
      <c r="Y162" s="37">
        <f t="shared" si="19"/>
        <v>175332.21230319771</v>
      </c>
      <c r="Z162" s="40">
        <v>0.91198182113293291</v>
      </c>
      <c r="AA162" s="54"/>
    </row>
    <row r="163" spans="2:27" ht="38.25">
      <c r="B163" s="8"/>
      <c r="C163" s="39"/>
      <c r="D163" s="12" t="s">
        <v>621</v>
      </c>
      <c r="E163" s="12" t="s">
        <v>622</v>
      </c>
      <c r="F163" s="12" t="s">
        <v>419</v>
      </c>
      <c r="G163" s="12" t="s">
        <v>374</v>
      </c>
      <c r="H163" s="12" t="s">
        <v>375</v>
      </c>
      <c r="I163" s="12" t="s">
        <v>376</v>
      </c>
      <c r="J163" s="12" t="s">
        <v>638</v>
      </c>
      <c r="K163" s="8" t="s">
        <v>1050</v>
      </c>
      <c r="L163" s="8">
        <v>43</v>
      </c>
      <c r="M163" s="8" t="str">
        <f>VLOOKUP(L163,' (참고) 예산별 범례'!$A$2:$C$45,3,0)</f>
        <v>교부세 및 기타</v>
      </c>
      <c r="N163" s="8"/>
      <c r="O163" s="148">
        <v>9</v>
      </c>
      <c r="P163" s="8" t="str">
        <f>VLOOKUP(O163,' (참고) 예산별 범례'!$I$68:$J$76,2,0)</f>
        <v>기타</v>
      </c>
      <c r="Q163" s="12"/>
      <c r="R163" s="12"/>
      <c r="S163" s="8" t="s">
        <v>344</v>
      </c>
      <c r="T163" s="8" t="s">
        <v>427</v>
      </c>
      <c r="U163" s="34">
        <v>3000000</v>
      </c>
      <c r="V163" s="35"/>
      <c r="W163" s="36">
        <f t="shared" si="15"/>
        <v>3000000</v>
      </c>
      <c r="X163" s="37">
        <f t="shared" si="18"/>
        <v>2735945.4633987988</v>
      </c>
      <c r="Y163" s="37">
        <f t="shared" si="19"/>
        <v>264054.53660120117</v>
      </c>
      <c r="Z163" s="40">
        <v>0.91198182113293291</v>
      </c>
      <c r="AA163" s="54"/>
    </row>
    <row r="164" spans="2:27" ht="38.25">
      <c r="B164" s="8"/>
      <c r="C164" s="39"/>
      <c r="D164" s="12" t="s">
        <v>621</v>
      </c>
      <c r="E164" s="12" t="s">
        <v>622</v>
      </c>
      <c r="F164" s="12" t="s">
        <v>419</v>
      </c>
      <c r="G164" s="12" t="s">
        <v>374</v>
      </c>
      <c r="H164" s="12" t="s">
        <v>375</v>
      </c>
      <c r="I164" s="12" t="s">
        <v>376</v>
      </c>
      <c r="J164" s="12" t="s">
        <v>639</v>
      </c>
      <c r="K164" s="8" t="s">
        <v>1049</v>
      </c>
      <c r="L164" s="8">
        <v>29</v>
      </c>
      <c r="M164" s="8" t="str">
        <f>VLOOKUP(L164,' (참고) 예산별 범례'!$A$2:$C$45,3,0)</f>
        <v>사업장 산재</v>
      </c>
      <c r="N164" s="8"/>
      <c r="O164" s="148">
        <v>4</v>
      </c>
      <c r="P164" s="8" t="str">
        <f>VLOOKUP(O164,' (참고) 예산별 범례'!$I$68:$J$76,2,0)</f>
        <v>안전관련 물품 및 장비 구입비등</v>
      </c>
      <c r="Q164" s="12"/>
      <c r="R164" s="8" t="s">
        <v>344</v>
      </c>
      <c r="S164" s="12"/>
      <c r="T164" s="8" t="s">
        <v>442</v>
      </c>
      <c r="U164" s="34">
        <v>2250000</v>
      </c>
      <c r="V164" s="35"/>
      <c r="W164" s="36">
        <f t="shared" si="15"/>
        <v>2250000</v>
      </c>
      <c r="X164" s="37">
        <f t="shared" si="18"/>
        <v>2051959.097549099</v>
      </c>
      <c r="Y164" s="37">
        <f t="shared" ref="Y164:Y177" si="20">W164-X164</f>
        <v>198040.90245090099</v>
      </c>
      <c r="Z164" s="40">
        <v>0.91198182113293291</v>
      </c>
      <c r="AA164" s="54"/>
    </row>
    <row r="165" spans="2:27" ht="38.25">
      <c r="B165" s="8"/>
      <c r="C165" s="39"/>
      <c r="D165" s="12" t="s">
        <v>621</v>
      </c>
      <c r="E165" s="12" t="s">
        <v>622</v>
      </c>
      <c r="F165" s="12" t="s">
        <v>420</v>
      </c>
      <c r="G165" s="12" t="s">
        <v>374</v>
      </c>
      <c r="H165" s="12" t="s">
        <v>375</v>
      </c>
      <c r="I165" s="12" t="s">
        <v>376</v>
      </c>
      <c r="J165" s="12" t="s">
        <v>640</v>
      </c>
      <c r="K165" s="8" t="s">
        <v>1050</v>
      </c>
      <c r="L165" s="8">
        <v>43</v>
      </c>
      <c r="M165" s="8" t="str">
        <f>VLOOKUP(L165,' (참고) 예산별 범례'!$A$2:$C$45,3,0)</f>
        <v>교부세 및 기타</v>
      </c>
      <c r="N165" s="8"/>
      <c r="O165" s="148">
        <v>9</v>
      </c>
      <c r="P165" s="8" t="str">
        <f>VLOOKUP(O165,' (참고) 예산별 범례'!$I$68:$J$76,2,0)</f>
        <v>기타</v>
      </c>
      <c r="Q165" s="12"/>
      <c r="R165" s="12"/>
      <c r="S165" s="8" t="s">
        <v>344</v>
      </c>
      <c r="T165" s="8" t="s">
        <v>427</v>
      </c>
      <c r="U165" s="34">
        <v>900000</v>
      </c>
      <c r="V165" s="35"/>
      <c r="W165" s="36">
        <f t="shared" si="15"/>
        <v>900000</v>
      </c>
      <c r="X165" s="37">
        <f t="shared" si="18"/>
        <v>847308.05687203794</v>
      </c>
      <c r="Y165" s="37">
        <f t="shared" si="20"/>
        <v>52691.943127962062</v>
      </c>
      <c r="Z165" s="40">
        <v>0.94145339652448656</v>
      </c>
      <c r="AA165" s="54"/>
    </row>
    <row r="166" spans="2:27" ht="38.25">
      <c r="B166" s="8"/>
      <c r="C166" s="39"/>
      <c r="D166" s="12" t="s">
        <v>621</v>
      </c>
      <c r="E166" s="12" t="s">
        <v>622</v>
      </c>
      <c r="F166" s="12" t="s">
        <v>420</v>
      </c>
      <c r="G166" s="12" t="s">
        <v>374</v>
      </c>
      <c r="H166" s="12" t="s">
        <v>375</v>
      </c>
      <c r="I166" s="12" t="s">
        <v>376</v>
      </c>
      <c r="J166" s="12" t="s">
        <v>641</v>
      </c>
      <c r="K166" s="8" t="s">
        <v>1049</v>
      </c>
      <c r="L166" s="8">
        <v>29</v>
      </c>
      <c r="M166" s="8" t="str">
        <f>VLOOKUP(L166,' (참고) 예산별 범례'!$A$2:$C$45,3,0)</f>
        <v>사업장 산재</v>
      </c>
      <c r="N166" s="8"/>
      <c r="O166" s="148">
        <v>4</v>
      </c>
      <c r="P166" s="8" t="str">
        <f>VLOOKUP(O166,' (참고) 예산별 범례'!$I$68:$J$76,2,0)</f>
        <v>안전관련 물품 및 장비 구입비등</v>
      </c>
      <c r="Q166" s="8"/>
      <c r="R166" s="12"/>
      <c r="S166" s="8" t="s">
        <v>344</v>
      </c>
      <c r="T166" s="8" t="s">
        <v>428</v>
      </c>
      <c r="U166" s="34">
        <v>1000000</v>
      </c>
      <c r="V166" s="35"/>
      <c r="W166" s="36">
        <f t="shared" si="15"/>
        <v>1000000</v>
      </c>
      <c r="X166" s="37">
        <f t="shared" si="18"/>
        <v>941453.3965244866</v>
      </c>
      <c r="Y166" s="37">
        <f t="shared" si="20"/>
        <v>58546.603475513402</v>
      </c>
      <c r="Z166" s="40">
        <v>0.94145339652448656</v>
      </c>
      <c r="AA166" s="54"/>
    </row>
    <row r="167" spans="2:27" ht="38.25">
      <c r="B167" s="8"/>
      <c r="C167" s="39"/>
      <c r="D167" s="12" t="s">
        <v>621</v>
      </c>
      <c r="E167" s="12" t="s">
        <v>622</v>
      </c>
      <c r="F167" s="12" t="s">
        <v>420</v>
      </c>
      <c r="G167" s="12" t="s">
        <v>374</v>
      </c>
      <c r="H167" s="12" t="s">
        <v>375</v>
      </c>
      <c r="I167" s="12" t="s">
        <v>376</v>
      </c>
      <c r="J167" s="12" t="s">
        <v>642</v>
      </c>
      <c r="K167" s="8" t="s">
        <v>1050</v>
      </c>
      <c r="L167" s="8">
        <v>43</v>
      </c>
      <c r="M167" s="8" t="str">
        <f>VLOOKUP(L167,' (참고) 예산별 범례'!$A$2:$C$45,3,0)</f>
        <v>교부세 및 기타</v>
      </c>
      <c r="N167" s="8"/>
      <c r="O167" s="148">
        <v>9</v>
      </c>
      <c r="P167" s="8" t="str">
        <f>VLOOKUP(O167,' (참고) 예산별 범례'!$I$68:$J$76,2,0)</f>
        <v>기타</v>
      </c>
      <c r="Q167" s="12"/>
      <c r="R167" s="12"/>
      <c r="S167" s="8" t="s">
        <v>344</v>
      </c>
      <c r="T167" s="8" t="s">
        <v>427</v>
      </c>
      <c r="U167" s="34">
        <v>1200000</v>
      </c>
      <c r="V167" s="35"/>
      <c r="W167" s="36">
        <f t="shared" si="15"/>
        <v>1200000</v>
      </c>
      <c r="X167" s="37">
        <f t="shared" si="18"/>
        <v>1129744.0758293839</v>
      </c>
      <c r="Y167" s="37">
        <f t="shared" si="20"/>
        <v>70255.924170616083</v>
      </c>
      <c r="Z167" s="40">
        <v>0.94145339652448656</v>
      </c>
      <c r="AA167" s="54"/>
    </row>
    <row r="168" spans="2:27" ht="38.25">
      <c r="B168" s="8"/>
      <c r="C168" s="39"/>
      <c r="D168" s="12" t="s">
        <v>621</v>
      </c>
      <c r="E168" s="12" t="s">
        <v>622</v>
      </c>
      <c r="F168" s="12" t="s">
        <v>420</v>
      </c>
      <c r="G168" s="12" t="s">
        <v>374</v>
      </c>
      <c r="H168" s="12" t="s">
        <v>375</v>
      </c>
      <c r="I168" s="12" t="s">
        <v>376</v>
      </c>
      <c r="J168" s="12" t="s">
        <v>643</v>
      </c>
      <c r="K168" s="8" t="s">
        <v>1050</v>
      </c>
      <c r="L168" s="8">
        <v>43</v>
      </c>
      <c r="M168" s="8" t="str">
        <f>VLOOKUP(L168,' (참고) 예산별 범례'!$A$2:$C$45,3,0)</f>
        <v>교부세 및 기타</v>
      </c>
      <c r="N168" s="8"/>
      <c r="O168" s="148">
        <v>9</v>
      </c>
      <c r="P168" s="8" t="str">
        <f>VLOOKUP(O168,' (참고) 예산별 범례'!$I$68:$J$76,2,0)</f>
        <v>기타</v>
      </c>
      <c r="Q168" s="12"/>
      <c r="R168" s="12"/>
      <c r="S168" s="8" t="s">
        <v>344</v>
      </c>
      <c r="T168" s="8" t="s">
        <v>427</v>
      </c>
      <c r="U168" s="34">
        <v>1210000</v>
      </c>
      <c r="V168" s="35"/>
      <c r="W168" s="36">
        <f t="shared" si="15"/>
        <v>1210000</v>
      </c>
      <c r="X168" s="37">
        <f t="shared" si="18"/>
        <v>1139158.6097946288</v>
      </c>
      <c r="Y168" s="37">
        <f t="shared" si="20"/>
        <v>70841.390205371194</v>
      </c>
      <c r="Z168" s="40">
        <v>0.94145339652448656</v>
      </c>
      <c r="AA168" s="54"/>
    </row>
    <row r="169" spans="2:27" ht="38.25">
      <c r="B169" s="8"/>
      <c r="C169" s="39"/>
      <c r="D169" s="12" t="s">
        <v>621</v>
      </c>
      <c r="E169" s="12" t="s">
        <v>622</v>
      </c>
      <c r="F169" s="12" t="s">
        <v>420</v>
      </c>
      <c r="G169" s="12" t="s">
        <v>374</v>
      </c>
      <c r="H169" s="12" t="s">
        <v>375</v>
      </c>
      <c r="I169" s="12" t="s">
        <v>376</v>
      </c>
      <c r="J169" s="12" t="s">
        <v>644</v>
      </c>
      <c r="K169" s="8" t="s">
        <v>1050</v>
      </c>
      <c r="L169" s="8">
        <v>36</v>
      </c>
      <c r="M169" s="8" t="str">
        <f>VLOOKUP(L169,' (참고) 예산별 범례'!$A$2:$C$45,3,0)</f>
        <v>안전문화 및 교육·훈련·홍보</v>
      </c>
      <c r="N169" s="8"/>
      <c r="O169" s="148">
        <v>5</v>
      </c>
      <c r="P169" s="8" t="str">
        <f>VLOOKUP(O169,' (참고) 예산별 범례'!$I$68:$J$76,2,0)</f>
        <v>안전관련 교육훈련홍보</v>
      </c>
      <c r="Q169" s="12"/>
      <c r="R169" s="12"/>
      <c r="S169" s="8" t="s">
        <v>344</v>
      </c>
      <c r="T169" s="8" t="s">
        <v>427</v>
      </c>
      <c r="U169" s="34">
        <v>1000000</v>
      </c>
      <c r="V169" s="35"/>
      <c r="W169" s="36">
        <f t="shared" si="15"/>
        <v>1000000</v>
      </c>
      <c r="X169" s="37">
        <f t="shared" si="18"/>
        <v>941453.3965244866</v>
      </c>
      <c r="Y169" s="37">
        <f t="shared" si="20"/>
        <v>58546.603475513402</v>
      </c>
      <c r="Z169" s="40">
        <v>0.94145339652448656</v>
      </c>
      <c r="AA169" s="54"/>
    </row>
    <row r="170" spans="2:27" ht="38.25">
      <c r="B170" s="8"/>
      <c r="C170" s="39"/>
      <c r="D170" s="12" t="s">
        <v>621</v>
      </c>
      <c r="E170" s="12" t="s">
        <v>622</v>
      </c>
      <c r="F170" s="12" t="s">
        <v>420</v>
      </c>
      <c r="G170" s="12" t="s">
        <v>374</v>
      </c>
      <c r="H170" s="12" t="s">
        <v>375</v>
      </c>
      <c r="I170" s="12" t="s">
        <v>376</v>
      </c>
      <c r="J170" s="12" t="s">
        <v>645</v>
      </c>
      <c r="K170" s="8" t="s">
        <v>1049</v>
      </c>
      <c r="L170" s="8">
        <v>10</v>
      </c>
      <c r="M170" s="8" t="str">
        <f>VLOOKUP(L170,' (참고) 예산별 범례'!$A$2:$C$45,3,0)</f>
        <v>화재·폭발</v>
      </c>
      <c r="N170" s="8"/>
      <c r="O170" s="148">
        <v>4</v>
      </c>
      <c r="P170" s="8" t="str">
        <f>VLOOKUP(O170,' (참고) 예산별 범례'!$I$68:$J$76,2,0)</f>
        <v>안전관련 물품 및 장비 구입비등</v>
      </c>
      <c r="Q170" s="8" t="s">
        <v>344</v>
      </c>
      <c r="R170" s="12"/>
      <c r="S170" s="12"/>
      <c r="T170" s="8" t="s">
        <v>442</v>
      </c>
      <c r="U170" s="34">
        <v>1020000</v>
      </c>
      <c r="V170" s="35"/>
      <c r="W170" s="36">
        <f t="shared" si="15"/>
        <v>1020000</v>
      </c>
      <c r="X170" s="37">
        <f t="shared" si="18"/>
        <v>960282.46445497626</v>
      </c>
      <c r="Y170" s="37">
        <f t="shared" si="20"/>
        <v>59717.53554502374</v>
      </c>
      <c r="Z170" s="40">
        <v>0.94145339652448656</v>
      </c>
      <c r="AA170" s="54"/>
    </row>
    <row r="171" spans="2:27" ht="38.25">
      <c r="B171" s="8"/>
      <c r="C171" s="39"/>
      <c r="D171" s="12" t="s">
        <v>621</v>
      </c>
      <c r="E171" s="12" t="s">
        <v>388</v>
      </c>
      <c r="F171" s="12" t="s">
        <v>421</v>
      </c>
      <c r="G171" s="12" t="s">
        <v>379</v>
      </c>
      <c r="H171" s="12" t="s">
        <v>375</v>
      </c>
      <c r="I171" s="12" t="s">
        <v>386</v>
      </c>
      <c r="J171" s="12" t="s">
        <v>646</v>
      </c>
      <c r="K171" s="8" t="s">
        <v>1050</v>
      </c>
      <c r="L171" s="8">
        <v>36</v>
      </c>
      <c r="M171" s="8" t="str">
        <f>VLOOKUP(L171,' (참고) 예산별 범례'!$A$2:$C$45,3,0)</f>
        <v>안전문화 및 교육·훈련·홍보</v>
      </c>
      <c r="N171" s="8"/>
      <c r="O171" s="148">
        <v>5</v>
      </c>
      <c r="P171" s="8" t="str">
        <f>VLOOKUP(O171,' (참고) 예산별 범례'!$I$68:$J$76,2,0)</f>
        <v>안전관련 교육훈련홍보</v>
      </c>
      <c r="Q171" s="8" t="s">
        <v>344</v>
      </c>
      <c r="R171" s="12"/>
      <c r="S171" s="12"/>
      <c r="T171" s="8" t="s">
        <v>427</v>
      </c>
      <c r="U171" s="34">
        <v>1700000</v>
      </c>
      <c r="V171" s="35"/>
      <c r="W171" s="36">
        <f t="shared" si="15"/>
        <v>1700000</v>
      </c>
      <c r="X171" s="37">
        <f t="shared" si="18"/>
        <v>890000</v>
      </c>
      <c r="Y171" s="37">
        <f t="shared" si="20"/>
        <v>810000</v>
      </c>
      <c r="Z171" s="40">
        <v>0.52352941176470591</v>
      </c>
      <c r="AA171" s="54"/>
    </row>
    <row r="172" spans="2:27" ht="38.25">
      <c r="B172" s="8"/>
      <c r="C172" s="39"/>
      <c r="D172" s="12" t="s">
        <v>621</v>
      </c>
      <c r="E172" s="12" t="s">
        <v>388</v>
      </c>
      <c r="F172" s="12" t="s">
        <v>421</v>
      </c>
      <c r="G172" s="12" t="s">
        <v>380</v>
      </c>
      <c r="H172" s="12" t="s">
        <v>375</v>
      </c>
      <c r="I172" s="12" t="s">
        <v>399</v>
      </c>
      <c r="J172" s="12" t="s">
        <v>522</v>
      </c>
      <c r="K172" s="8" t="s">
        <v>1050</v>
      </c>
      <c r="L172" s="8">
        <v>43</v>
      </c>
      <c r="M172" s="8" t="str">
        <f>VLOOKUP(L172,' (참고) 예산별 범례'!$A$2:$C$45,3,0)</f>
        <v>교부세 및 기타</v>
      </c>
      <c r="N172" s="8"/>
      <c r="O172" s="148">
        <v>9</v>
      </c>
      <c r="P172" s="8" t="str">
        <f>VLOOKUP(O172,' (참고) 예산별 범례'!$I$68:$J$76,2,0)</f>
        <v>기타</v>
      </c>
      <c r="Q172" s="12"/>
      <c r="R172" s="12"/>
      <c r="S172" s="8" t="s">
        <v>344</v>
      </c>
      <c r="T172" s="8" t="s">
        <v>427</v>
      </c>
      <c r="U172" s="34">
        <v>3600000</v>
      </c>
      <c r="V172" s="35"/>
      <c r="W172" s="36">
        <f t="shared" si="15"/>
        <v>3600000</v>
      </c>
      <c r="X172" s="37">
        <f t="shared" si="18"/>
        <v>2431776.5217391304</v>
      </c>
      <c r="Y172" s="37">
        <f t="shared" si="20"/>
        <v>1168223.4782608696</v>
      </c>
      <c r="Z172" s="40">
        <v>0.67549347826086958</v>
      </c>
      <c r="AA172" s="54"/>
    </row>
    <row r="173" spans="2:27" ht="38.25">
      <c r="B173" s="8"/>
      <c r="C173" s="39"/>
      <c r="D173" s="12" t="s">
        <v>621</v>
      </c>
      <c r="E173" s="12" t="s">
        <v>388</v>
      </c>
      <c r="F173" s="12" t="s">
        <v>421</v>
      </c>
      <c r="G173" s="12" t="s">
        <v>380</v>
      </c>
      <c r="H173" s="12" t="s">
        <v>375</v>
      </c>
      <c r="I173" s="12" t="s">
        <v>399</v>
      </c>
      <c r="J173" s="12" t="s">
        <v>647</v>
      </c>
      <c r="K173" s="8" t="s">
        <v>1050</v>
      </c>
      <c r="L173" s="8">
        <v>43</v>
      </c>
      <c r="M173" s="8" t="str">
        <f>VLOOKUP(L173,' (참고) 예산별 범례'!$A$2:$C$45,3,0)</f>
        <v>교부세 및 기타</v>
      </c>
      <c r="N173" s="8"/>
      <c r="O173" s="148">
        <v>9</v>
      </c>
      <c r="P173" s="8" t="str">
        <f>VLOOKUP(O173,' (참고) 예산별 범례'!$I$68:$J$76,2,0)</f>
        <v>기타</v>
      </c>
      <c r="Q173" s="8" t="s">
        <v>344</v>
      </c>
      <c r="R173" s="12"/>
      <c r="S173" s="12"/>
      <c r="T173" s="8" t="s">
        <v>428</v>
      </c>
      <c r="U173" s="34">
        <v>1000000</v>
      </c>
      <c r="V173" s="35"/>
      <c r="W173" s="36">
        <f t="shared" si="15"/>
        <v>1000000</v>
      </c>
      <c r="X173" s="37">
        <f t="shared" si="18"/>
        <v>675493.47826086963</v>
      </c>
      <c r="Y173" s="37">
        <f t="shared" si="20"/>
        <v>324506.52173913037</v>
      </c>
      <c r="Z173" s="40">
        <v>0.67549347826086958</v>
      </c>
      <c r="AA173" s="54"/>
    </row>
    <row r="174" spans="2:27" ht="38.25">
      <c r="B174" s="8"/>
      <c r="C174" s="39"/>
      <c r="D174" s="12" t="s">
        <v>648</v>
      </c>
      <c r="E174" s="12" t="s">
        <v>649</v>
      </c>
      <c r="F174" s="12" t="s">
        <v>650</v>
      </c>
      <c r="G174" s="12" t="s">
        <v>416</v>
      </c>
      <c r="H174" s="12" t="s">
        <v>417</v>
      </c>
      <c r="I174" s="12" t="s">
        <v>418</v>
      </c>
      <c r="J174" s="12" t="s">
        <v>651</v>
      </c>
      <c r="K174" s="8" t="s">
        <v>1049</v>
      </c>
      <c r="L174" s="8">
        <v>12</v>
      </c>
      <c r="M174" s="8" t="str">
        <f>VLOOKUP(L174,' (참고) 예산별 범례'!$A$2:$C$45,3,0)</f>
        <v>시설물 재난·사고</v>
      </c>
      <c r="N174" s="8"/>
      <c r="O174" s="148">
        <v>1</v>
      </c>
      <c r="P174" s="8" t="str">
        <f>VLOOKUP(O174,' (참고) 예산별 범례'!$I$68:$J$76,2,0)</f>
        <v>위험설비 정비 및 개보수</v>
      </c>
      <c r="Q174" s="12"/>
      <c r="R174" s="8" t="s">
        <v>344</v>
      </c>
      <c r="S174" s="12"/>
      <c r="T174" s="8" t="s">
        <v>442</v>
      </c>
      <c r="U174" s="34">
        <v>11580000</v>
      </c>
      <c r="V174" s="35"/>
      <c r="W174" s="36">
        <f t="shared" si="15"/>
        <v>11580000</v>
      </c>
      <c r="X174" s="37">
        <f t="shared" si="18"/>
        <v>8900000</v>
      </c>
      <c r="Y174" s="37">
        <f t="shared" si="20"/>
        <v>2680000</v>
      </c>
      <c r="Z174" s="40">
        <v>0.76856649395509502</v>
      </c>
      <c r="AA174" s="54"/>
    </row>
    <row r="175" spans="2:27" ht="38.25">
      <c r="B175" s="24" t="s">
        <v>477</v>
      </c>
      <c r="C175" s="25"/>
      <c r="D175" s="24"/>
      <c r="E175" s="24"/>
      <c r="F175" s="24"/>
      <c r="G175" s="26"/>
      <c r="H175" s="27"/>
      <c r="I175" s="28"/>
      <c r="J175" s="24"/>
      <c r="K175" s="24"/>
      <c r="L175" s="24"/>
      <c r="M175" s="8" t="e">
        <f>VLOOKUP(L175,' (참고) 예산별 범례'!$A$2:$C$45,3,0)</f>
        <v>#N/A</v>
      </c>
      <c r="N175" s="24"/>
      <c r="O175" s="147"/>
      <c r="P175" s="8" t="e">
        <f>VLOOKUP(O175,' (참고) 예산별 범례'!$I$68:$J$76,2,0)</f>
        <v>#N/A</v>
      </c>
      <c r="Q175" s="24"/>
      <c r="R175" s="24"/>
      <c r="S175" s="24"/>
      <c r="T175" s="24"/>
      <c r="U175" s="29">
        <f>SUM(U176:U282)</f>
        <v>1904933000</v>
      </c>
      <c r="V175" s="29">
        <f>SUM(V176:V282)</f>
        <v>222511000</v>
      </c>
      <c r="W175" s="29">
        <f>SUM(W176:W282)</f>
        <v>2127444000</v>
      </c>
      <c r="X175" s="29">
        <f>SUM(X176:X282)</f>
        <v>2075115059.9999995</v>
      </c>
      <c r="Y175" s="31">
        <f t="shared" si="20"/>
        <v>52328940.000000477</v>
      </c>
      <c r="Z175" s="32">
        <f>X175/W175</f>
        <v>0.97540290602243795</v>
      </c>
      <c r="AA175" s="53"/>
    </row>
    <row r="176" spans="2:27" ht="38.25">
      <c r="B176" s="8"/>
      <c r="C176" s="33" t="s">
        <v>351</v>
      </c>
      <c r="D176" s="12" t="s">
        <v>652</v>
      </c>
      <c r="E176" s="12" t="s">
        <v>653</v>
      </c>
      <c r="F176" s="12" t="s">
        <v>654</v>
      </c>
      <c r="G176" s="12" t="s">
        <v>377</v>
      </c>
      <c r="H176" s="12" t="s">
        <v>375</v>
      </c>
      <c r="I176" s="12" t="s">
        <v>378</v>
      </c>
      <c r="J176" s="12" t="s">
        <v>655</v>
      </c>
      <c r="K176" s="8" t="s">
        <v>1049</v>
      </c>
      <c r="L176" s="8">
        <v>24</v>
      </c>
      <c r="M176" s="8" t="str">
        <f>VLOOKUP(L176,' (참고) 예산별 범례'!$A$2:$C$45,3,0)</f>
        <v>승강기 사고</v>
      </c>
      <c r="N176" s="8"/>
      <c r="O176" s="148">
        <v>2</v>
      </c>
      <c r="P176" s="8" t="str">
        <f>VLOOKUP(O176,' (참고) 예산별 범례'!$I$68:$J$76,2,0)</f>
        <v>안전사업비 및 안전관리비</v>
      </c>
      <c r="Q176" s="12"/>
      <c r="R176" s="8" t="s">
        <v>344</v>
      </c>
      <c r="S176" s="12"/>
      <c r="T176" s="8" t="s">
        <v>427</v>
      </c>
      <c r="U176" s="34">
        <v>150000</v>
      </c>
      <c r="V176" s="35"/>
      <c r="W176" s="36">
        <f t="shared" si="15"/>
        <v>150000</v>
      </c>
      <c r="X176" s="37">
        <f>W176*Z176</f>
        <v>134117.64705882352</v>
      </c>
      <c r="Y176" s="37">
        <f t="shared" si="20"/>
        <v>15882.352941176476</v>
      </c>
      <c r="Z176" s="40">
        <v>0.89411764705882357</v>
      </c>
      <c r="AA176" s="54"/>
    </row>
    <row r="177" spans="2:27" ht="38.25">
      <c r="B177" s="8"/>
      <c r="C177" s="39"/>
      <c r="D177" s="12" t="s">
        <v>652</v>
      </c>
      <c r="E177" s="12" t="s">
        <v>653</v>
      </c>
      <c r="F177" s="12" t="s">
        <v>654</v>
      </c>
      <c r="G177" s="12" t="s">
        <v>377</v>
      </c>
      <c r="H177" s="12" t="s">
        <v>375</v>
      </c>
      <c r="I177" s="12" t="s">
        <v>378</v>
      </c>
      <c r="J177" s="12" t="s">
        <v>656</v>
      </c>
      <c r="K177" s="8" t="s">
        <v>1049</v>
      </c>
      <c r="L177" s="8">
        <v>24</v>
      </c>
      <c r="M177" s="8" t="str">
        <f>VLOOKUP(L177,' (참고) 예산별 범례'!$A$2:$C$45,3,0)</f>
        <v>승강기 사고</v>
      </c>
      <c r="N177" s="8"/>
      <c r="O177" s="148">
        <v>1</v>
      </c>
      <c r="P177" s="8" t="str">
        <f>VLOOKUP(O177,' (참고) 예산별 범례'!$I$68:$J$76,2,0)</f>
        <v>위험설비 정비 및 개보수</v>
      </c>
      <c r="Q177" s="12"/>
      <c r="R177" s="8" t="s">
        <v>344</v>
      </c>
      <c r="S177" s="12"/>
      <c r="T177" s="8" t="s">
        <v>442</v>
      </c>
      <c r="U177" s="34">
        <v>2400000</v>
      </c>
      <c r="V177" s="35"/>
      <c r="W177" s="36">
        <f t="shared" si="15"/>
        <v>2400000</v>
      </c>
      <c r="X177" s="37">
        <f t="shared" ref="X177:X240" si="21">W177*Z177</f>
        <v>2145882.3529411764</v>
      </c>
      <c r="Y177" s="37">
        <f t="shared" si="20"/>
        <v>254117.64705882361</v>
      </c>
      <c r="Z177" s="40">
        <v>0.89411764705882357</v>
      </c>
      <c r="AA177" s="54"/>
    </row>
    <row r="178" spans="2:27" ht="38.25">
      <c r="B178" s="8"/>
      <c r="C178" s="39"/>
      <c r="D178" s="12" t="s">
        <v>652</v>
      </c>
      <c r="E178" s="12" t="s">
        <v>653</v>
      </c>
      <c r="F178" s="12" t="s">
        <v>654</v>
      </c>
      <c r="G178" s="12" t="s">
        <v>401</v>
      </c>
      <c r="H178" s="12" t="s">
        <v>375</v>
      </c>
      <c r="I178" s="12" t="s">
        <v>402</v>
      </c>
      <c r="J178" s="12" t="s">
        <v>657</v>
      </c>
      <c r="K178" s="8" t="s">
        <v>1050</v>
      </c>
      <c r="L178" s="8">
        <v>38</v>
      </c>
      <c r="M178" s="8" t="str">
        <f>VLOOKUP(L178,' (참고) 예산별 범례'!$A$2:$C$45,3,0)</f>
        <v>재난 구호 및 복구</v>
      </c>
      <c r="N178" s="8"/>
      <c r="O178" s="148">
        <v>9</v>
      </c>
      <c r="P178" s="8" t="str">
        <f>VLOOKUP(O178,' (참고) 예산별 범례'!$I$68:$J$76,2,0)</f>
        <v>기타</v>
      </c>
      <c r="Q178" s="8" t="s">
        <v>344</v>
      </c>
      <c r="R178" s="12"/>
      <c r="S178" s="12"/>
      <c r="T178" s="8" t="s">
        <v>426</v>
      </c>
      <c r="U178" s="34">
        <v>20000</v>
      </c>
      <c r="V178" s="35"/>
      <c r="W178" s="36">
        <f t="shared" si="15"/>
        <v>20000</v>
      </c>
      <c r="X178" s="37">
        <f t="shared" si="21"/>
        <v>18381.270903010034</v>
      </c>
      <c r="Y178" s="37">
        <f t="shared" ref="Y178:Y185" si="22">W178-X178</f>
        <v>1618.7290969899659</v>
      </c>
      <c r="Z178" s="40">
        <v>0.9190635451505017</v>
      </c>
      <c r="AA178" s="54"/>
    </row>
    <row r="179" spans="2:27" ht="38.25">
      <c r="B179" s="8"/>
      <c r="C179" s="39"/>
      <c r="D179" s="12" t="s">
        <v>652</v>
      </c>
      <c r="E179" s="12" t="s">
        <v>653</v>
      </c>
      <c r="F179" s="12" t="s">
        <v>654</v>
      </c>
      <c r="G179" s="12" t="s">
        <v>401</v>
      </c>
      <c r="H179" s="12" t="s">
        <v>375</v>
      </c>
      <c r="I179" s="12" t="s">
        <v>402</v>
      </c>
      <c r="J179" s="12" t="s">
        <v>658</v>
      </c>
      <c r="K179" s="8" t="s">
        <v>1050</v>
      </c>
      <c r="L179" s="8">
        <v>43</v>
      </c>
      <c r="M179" s="8" t="str">
        <f>VLOOKUP(L179,' (참고) 예산별 범례'!$A$2:$C$45,3,0)</f>
        <v>교부세 및 기타</v>
      </c>
      <c r="N179" s="8"/>
      <c r="O179" s="148">
        <v>9</v>
      </c>
      <c r="P179" s="8" t="str">
        <f>VLOOKUP(O179,' (참고) 예산별 범례'!$I$68:$J$76,2,0)</f>
        <v>기타</v>
      </c>
      <c r="Q179" s="8" t="s">
        <v>344</v>
      </c>
      <c r="R179" s="12"/>
      <c r="S179" s="12"/>
      <c r="T179" s="8" t="s">
        <v>442</v>
      </c>
      <c r="U179" s="34">
        <v>578000</v>
      </c>
      <c r="V179" s="35"/>
      <c r="W179" s="36">
        <f t="shared" si="15"/>
        <v>578000</v>
      </c>
      <c r="X179" s="37">
        <f t="shared" si="21"/>
        <v>531218.72909698996</v>
      </c>
      <c r="Y179" s="37">
        <f t="shared" si="22"/>
        <v>46781.270903010038</v>
      </c>
      <c r="Z179" s="40">
        <v>0.9190635451505017</v>
      </c>
      <c r="AA179" s="54"/>
    </row>
    <row r="180" spans="2:27" ht="38.25">
      <c r="B180" s="8"/>
      <c r="C180" s="39"/>
      <c r="D180" s="12" t="s">
        <v>652</v>
      </c>
      <c r="E180" s="12" t="s">
        <v>653</v>
      </c>
      <c r="F180" s="12" t="s">
        <v>654</v>
      </c>
      <c r="G180" s="12" t="s">
        <v>390</v>
      </c>
      <c r="H180" s="12" t="s">
        <v>391</v>
      </c>
      <c r="I180" s="12" t="s">
        <v>392</v>
      </c>
      <c r="J180" s="12" t="s">
        <v>659</v>
      </c>
      <c r="K180" s="8" t="s">
        <v>1049</v>
      </c>
      <c r="L180" s="8">
        <v>25</v>
      </c>
      <c r="M180" s="8" t="str">
        <f>VLOOKUP(L180,' (참고) 예산별 범례'!$A$2:$C$45,3,0)</f>
        <v>전기·가스 사고</v>
      </c>
      <c r="N180" s="8"/>
      <c r="O180" s="148">
        <v>1</v>
      </c>
      <c r="P180" s="8" t="str">
        <f>VLOOKUP(O180,' (참고) 예산별 범례'!$I$68:$J$76,2,0)</f>
        <v>위험설비 정비 및 개보수</v>
      </c>
      <c r="Q180" s="12"/>
      <c r="R180" s="8" t="s">
        <v>344</v>
      </c>
      <c r="S180" s="12"/>
      <c r="T180" s="8" t="s">
        <v>442</v>
      </c>
      <c r="U180" s="34">
        <v>1600000</v>
      </c>
      <c r="V180" s="35"/>
      <c r="W180" s="36">
        <f t="shared" si="15"/>
        <v>1600000</v>
      </c>
      <c r="X180" s="37">
        <f t="shared" si="21"/>
        <v>1163940</v>
      </c>
      <c r="Y180" s="37">
        <f t="shared" si="22"/>
        <v>436060</v>
      </c>
      <c r="Z180" s="40">
        <v>0.72746250000000001</v>
      </c>
      <c r="AA180" s="54"/>
    </row>
    <row r="181" spans="2:27" ht="38.25">
      <c r="B181" s="8"/>
      <c r="C181" s="39"/>
      <c r="D181" s="12" t="s">
        <v>652</v>
      </c>
      <c r="E181" s="12" t="s">
        <v>653</v>
      </c>
      <c r="F181" s="12" t="s">
        <v>654</v>
      </c>
      <c r="G181" s="12" t="s">
        <v>406</v>
      </c>
      <c r="H181" s="12" t="s">
        <v>407</v>
      </c>
      <c r="I181" s="12" t="s">
        <v>408</v>
      </c>
      <c r="J181" s="12" t="s">
        <v>660</v>
      </c>
      <c r="K181" s="8" t="s">
        <v>1049</v>
      </c>
      <c r="L181" s="8">
        <v>25</v>
      </c>
      <c r="M181" s="8" t="str">
        <f>VLOOKUP(L181,' (참고) 예산별 범례'!$A$2:$C$45,3,0)</f>
        <v>전기·가스 사고</v>
      </c>
      <c r="N181" s="8"/>
      <c r="O181" s="148">
        <v>1</v>
      </c>
      <c r="P181" s="8" t="str">
        <f>VLOOKUP(O181,' (참고) 예산별 범례'!$I$68:$J$76,2,0)</f>
        <v>위험설비 정비 및 개보수</v>
      </c>
      <c r="Q181" s="12"/>
      <c r="R181" s="8" t="s">
        <v>344</v>
      </c>
      <c r="S181" s="12"/>
      <c r="T181" s="8" t="s">
        <v>442</v>
      </c>
      <c r="U181" s="34">
        <v>4000000</v>
      </c>
      <c r="V181" s="35"/>
      <c r="W181" s="36">
        <f t="shared" si="15"/>
        <v>4000000</v>
      </c>
      <c r="X181" s="37">
        <f t="shared" si="21"/>
        <v>3419017.230376516</v>
      </c>
      <c r="Y181" s="37">
        <f t="shared" si="22"/>
        <v>580982.769623484</v>
      </c>
      <c r="Z181" s="40">
        <v>0.85475430759412896</v>
      </c>
      <c r="AA181" s="54"/>
    </row>
    <row r="182" spans="2:27" ht="38.25">
      <c r="B182" s="8"/>
      <c r="C182" s="39"/>
      <c r="D182" s="12" t="s">
        <v>652</v>
      </c>
      <c r="E182" s="12" t="s">
        <v>653</v>
      </c>
      <c r="F182" s="12" t="s">
        <v>654</v>
      </c>
      <c r="G182" s="12" t="s">
        <v>406</v>
      </c>
      <c r="H182" s="12" t="s">
        <v>407</v>
      </c>
      <c r="I182" s="12" t="s">
        <v>408</v>
      </c>
      <c r="J182" s="12" t="s">
        <v>661</v>
      </c>
      <c r="K182" s="8" t="s">
        <v>1049</v>
      </c>
      <c r="L182" s="8">
        <v>12</v>
      </c>
      <c r="M182" s="8" t="str">
        <f>VLOOKUP(L182,' (참고) 예산별 범례'!$A$2:$C$45,3,0)</f>
        <v>시설물 재난·사고</v>
      </c>
      <c r="N182" s="8"/>
      <c r="O182" s="148">
        <v>1</v>
      </c>
      <c r="P182" s="8" t="str">
        <f>VLOOKUP(O182,' (참고) 예산별 범례'!$I$68:$J$76,2,0)</f>
        <v>위험설비 정비 및 개보수</v>
      </c>
      <c r="Q182" s="12"/>
      <c r="R182" s="8" t="s">
        <v>344</v>
      </c>
      <c r="S182" s="12"/>
      <c r="T182" s="8" t="s">
        <v>428</v>
      </c>
      <c r="U182" s="34">
        <v>2500000</v>
      </c>
      <c r="V182" s="35"/>
      <c r="W182" s="36">
        <f t="shared" si="15"/>
        <v>2500000</v>
      </c>
      <c r="X182" s="37">
        <f t="shared" si="21"/>
        <v>2136885.7689853222</v>
      </c>
      <c r="Y182" s="37">
        <f t="shared" si="22"/>
        <v>363114.23101467779</v>
      </c>
      <c r="Z182" s="40">
        <v>0.85475430759412896</v>
      </c>
      <c r="AA182" s="54"/>
    </row>
    <row r="183" spans="2:27" ht="38.25">
      <c r="B183" s="8"/>
      <c r="C183" s="39"/>
      <c r="D183" s="12" t="s">
        <v>652</v>
      </c>
      <c r="E183" s="12" t="s">
        <v>653</v>
      </c>
      <c r="F183" s="12" t="s">
        <v>654</v>
      </c>
      <c r="G183" s="12" t="s">
        <v>406</v>
      </c>
      <c r="H183" s="12" t="s">
        <v>407</v>
      </c>
      <c r="I183" s="12" t="s">
        <v>408</v>
      </c>
      <c r="J183" s="12" t="s">
        <v>662</v>
      </c>
      <c r="K183" s="8" t="s">
        <v>1049</v>
      </c>
      <c r="L183" s="8">
        <v>24</v>
      </c>
      <c r="M183" s="8" t="str">
        <f>VLOOKUP(L183,' (참고) 예산별 범례'!$A$2:$C$45,3,0)</f>
        <v>승강기 사고</v>
      </c>
      <c r="N183" s="8"/>
      <c r="O183" s="148">
        <v>1</v>
      </c>
      <c r="P183" s="8" t="str">
        <f>VLOOKUP(O183,' (참고) 예산별 범례'!$I$68:$J$76,2,0)</f>
        <v>위험설비 정비 및 개보수</v>
      </c>
      <c r="Q183" s="12"/>
      <c r="R183" s="8" t="s">
        <v>344</v>
      </c>
      <c r="S183" s="12"/>
      <c r="T183" s="8" t="s">
        <v>428</v>
      </c>
      <c r="U183" s="34">
        <v>1500000</v>
      </c>
      <c r="V183" s="35"/>
      <c r="W183" s="36">
        <f t="shared" si="15"/>
        <v>1500000</v>
      </c>
      <c r="X183" s="37">
        <f t="shared" si="21"/>
        <v>1282131.4613911933</v>
      </c>
      <c r="Y183" s="37">
        <f t="shared" si="22"/>
        <v>217868.53860880667</v>
      </c>
      <c r="Z183" s="40">
        <v>0.85475430759412896</v>
      </c>
      <c r="AA183" s="54"/>
    </row>
    <row r="184" spans="2:27" ht="38.25">
      <c r="B184" s="8"/>
      <c r="C184" s="39"/>
      <c r="D184" s="12" t="s">
        <v>652</v>
      </c>
      <c r="E184" s="12" t="s">
        <v>653</v>
      </c>
      <c r="F184" s="12" t="s">
        <v>654</v>
      </c>
      <c r="G184" s="12" t="s">
        <v>406</v>
      </c>
      <c r="H184" s="12" t="s">
        <v>407</v>
      </c>
      <c r="I184" s="12" t="s">
        <v>408</v>
      </c>
      <c r="J184" s="12" t="s">
        <v>663</v>
      </c>
      <c r="K184" s="8" t="s">
        <v>1050</v>
      </c>
      <c r="L184" s="8">
        <v>43</v>
      </c>
      <c r="M184" s="8" t="str">
        <f>VLOOKUP(L184,' (참고) 예산별 범례'!$A$2:$C$45,3,0)</f>
        <v>교부세 및 기타</v>
      </c>
      <c r="N184" s="8"/>
      <c r="O184" s="148">
        <v>9</v>
      </c>
      <c r="P184" s="8" t="str">
        <f>VLOOKUP(O184,' (참고) 예산별 범례'!$I$68:$J$76,2,0)</f>
        <v>기타</v>
      </c>
      <c r="Q184" s="12"/>
      <c r="R184" s="12"/>
      <c r="S184" s="8" t="s">
        <v>344</v>
      </c>
      <c r="T184" s="8" t="s">
        <v>442</v>
      </c>
      <c r="U184" s="34">
        <v>240000</v>
      </c>
      <c r="V184" s="35"/>
      <c r="W184" s="36">
        <f t="shared" si="15"/>
        <v>240000</v>
      </c>
      <c r="X184" s="37">
        <f t="shared" si="21"/>
        <v>205141.03382259095</v>
      </c>
      <c r="Y184" s="37">
        <f t="shared" si="22"/>
        <v>34858.966177409049</v>
      </c>
      <c r="Z184" s="40">
        <v>0.85475430759412896</v>
      </c>
      <c r="AA184" s="54"/>
    </row>
    <row r="185" spans="2:27" ht="38.25">
      <c r="B185" s="8"/>
      <c r="C185" s="39"/>
      <c r="D185" s="12" t="s">
        <v>652</v>
      </c>
      <c r="E185" s="12" t="s">
        <v>653</v>
      </c>
      <c r="F185" s="12" t="s">
        <v>654</v>
      </c>
      <c r="G185" s="12" t="s">
        <v>406</v>
      </c>
      <c r="H185" s="12" t="s">
        <v>407</v>
      </c>
      <c r="I185" s="12" t="s">
        <v>408</v>
      </c>
      <c r="J185" s="12" t="s">
        <v>664</v>
      </c>
      <c r="K185" s="8" t="s">
        <v>1050</v>
      </c>
      <c r="L185" s="8">
        <v>43</v>
      </c>
      <c r="M185" s="8" t="str">
        <f>VLOOKUP(L185,' (참고) 예산별 범례'!$A$2:$C$45,3,0)</f>
        <v>교부세 및 기타</v>
      </c>
      <c r="N185" s="8"/>
      <c r="O185" s="148">
        <v>9</v>
      </c>
      <c r="P185" s="8" t="str">
        <f>VLOOKUP(O185,' (참고) 예산별 범례'!$I$68:$J$76,2,0)</f>
        <v>기타</v>
      </c>
      <c r="Q185" s="12"/>
      <c r="R185" s="12"/>
      <c r="S185" s="8" t="s">
        <v>344</v>
      </c>
      <c r="T185" s="8" t="s">
        <v>442</v>
      </c>
      <c r="U185" s="34">
        <v>1162000</v>
      </c>
      <c r="V185" s="35"/>
      <c r="W185" s="36">
        <f t="shared" si="15"/>
        <v>1162000</v>
      </c>
      <c r="X185" s="37">
        <f t="shared" si="21"/>
        <v>993224.50542437786</v>
      </c>
      <c r="Y185" s="37">
        <f t="shared" si="22"/>
        <v>168775.49457562214</v>
      </c>
      <c r="Z185" s="40">
        <v>0.85475430759412896</v>
      </c>
      <c r="AA185" s="54"/>
    </row>
    <row r="186" spans="2:27" ht="38.25">
      <c r="B186" s="8"/>
      <c r="C186" s="39"/>
      <c r="D186" s="12" t="s">
        <v>652</v>
      </c>
      <c r="E186" s="12" t="s">
        <v>653</v>
      </c>
      <c r="F186" s="12" t="s">
        <v>422</v>
      </c>
      <c r="G186" s="12" t="s">
        <v>377</v>
      </c>
      <c r="H186" s="12" t="s">
        <v>375</v>
      </c>
      <c r="I186" s="12" t="s">
        <v>378</v>
      </c>
      <c r="J186" s="12" t="s">
        <v>665</v>
      </c>
      <c r="K186" s="8" t="s">
        <v>1049</v>
      </c>
      <c r="L186" s="8">
        <v>25</v>
      </c>
      <c r="M186" s="8" t="str">
        <f>VLOOKUP(L186,' (참고) 예산별 범례'!$A$2:$C$45,3,0)</f>
        <v>전기·가스 사고</v>
      </c>
      <c r="N186" s="8"/>
      <c r="O186" s="148">
        <v>2</v>
      </c>
      <c r="P186" s="8" t="str">
        <f>VLOOKUP(O186,' (참고) 예산별 범례'!$I$68:$J$76,2,0)</f>
        <v>안전사업비 및 안전관리비</v>
      </c>
      <c r="Q186" s="12"/>
      <c r="R186" s="8" t="s">
        <v>344</v>
      </c>
      <c r="S186" s="12"/>
      <c r="T186" s="8" t="s">
        <v>427</v>
      </c>
      <c r="U186" s="34">
        <v>100000</v>
      </c>
      <c r="V186" s="35"/>
      <c r="W186" s="36">
        <f t="shared" si="15"/>
        <v>100000</v>
      </c>
      <c r="X186" s="37">
        <f t="shared" si="21"/>
        <v>89356.111696522654</v>
      </c>
      <c r="Y186" s="37">
        <f>W186-X186</f>
        <v>10643.888303477346</v>
      </c>
      <c r="Z186" s="40">
        <v>0.89356111696522655</v>
      </c>
      <c r="AA186" s="54"/>
    </row>
    <row r="187" spans="2:27" ht="38.25">
      <c r="B187" s="8"/>
      <c r="C187" s="39"/>
      <c r="D187" s="12" t="s">
        <v>652</v>
      </c>
      <c r="E187" s="12" t="s">
        <v>653</v>
      </c>
      <c r="F187" s="12" t="s">
        <v>422</v>
      </c>
      <c r="G187" s="12" t="s">
        <v>377</v>
      </c>
      <c r="H187" s="12" t="s">
        <v>375</v>
      </c>
      <c r="I187" s="12" t="s">
        <v>378</v>
      </c>
      <c r="J187" s="12" t="s">
        <v>666</v>
      </c>
      <c r="K187" s="8" t="s">
        <v>1049</v>
      </c>
      <c r="L187" s="8">
        <v>25</v>
      </c>
      <c r="M187" s="8" t="str">
        <f>VLOOKUP(L187,' (참고) 예산별 범례'!$A$2:$C$45,3,0)</f>
        <v>전기·가스 사고</v>
      </c>
      <c r="N187" s="8"/>
      <c r="O187" s="148">
        <v>2</v>
      </c>
      <c r="P187" s="8" t="str">
        <f>VLOOKUP(O187,' (참고) 예산별 범례'!$I$68:$J$76,2,0)</f>
        <v>안전사업비 및 안전관리비</v>
      </c>
      <c r="Q187" s="12"/>
      <c r="R187" s="8" t="s">
        <v>344</v>
      </c>
      <c r="S187" s="12"/>
      <c r="T187" s="8" t="s">
        <v>427</v>
      </c>
      <c r="U187" s="34">
        <v>1000000</v>
      </c>
      <c r="V187" s="35"/>
      <c r="W187" s="36">
        <f t="shared" si="15"/>
        <v>1000000</v>
      </c>
      <c r="X187" s="37">
        <f t="shared" si="21"/>
        <v>893561.1169652266</v>
      </c>
      <c r="Y187" s="37">
        <f>W187-X187</f>
        <v>106438.8830347734</v>
      </c>
      <c r="Z187" s="40">
        <v>0.89356111696522655</v>
      </c>
      <c r="AA187" s="54"/>
    </row>
    <row r="188" spans="2:27" ht="38.25">
      <c r="B188" s="8"/>
      <c r="C188" s="39"/>
      <c r="D188" s="12" t="s">
        <v>652</v>
      </c>
      <c r="E188" s="12" t="s">
        <v>653</v>
      </c>
      <c r="F188" s="12" t="s">
        <v>422</v>
      </c>
      <c r="G188" s="12" t="s">
        <v>377</v>
      </c>
      <c r="H188" s="12" t="s">
        <v>375</v>
      </c>
      <c r="I188" s="12" t="s">
        <v>378</v>
      </c>
      <c r="J188" s="12" t="s">
        <v>667</v>
      </c>
      <c r="K188" s="8" t="s">
        <v>1050</v>
      </c>
      <c r="L188" s="8">
        <v>43</v>
      </c>
      <c r="M188" s="8" t="str">
        <f>VLOOKUP(L188,' (참고) 예산별 범례'!$A$2:$C$45,3,0)</f>
        <v>교부세 및 기타</v>
      </c>
      <c r="N188" s="8"/>
      <c r="O188" s="148">
        <v>1</v>
      </c>
      <c r="P188" s="8" t="str">
        <f>VLOOKUP(O188,' (참고) 예산별 범례'!$I$68:$J$76,2,0)</f>
        <v>위험설비 정비 및 개보수</v>
      </c>
      <c r="Q188" s="12"/>
      <c r="R188" s="12"/>
      <c r="S188" s="8" t="s">
        <v>344</v>
      </c>
      <c r="T188" s="8" t="s">
        <v>442</v>
      </c>
      <c r="U188" s="34">
        <v>1200000</v>
      </c>
      <c r="V188" s="35"/>
      <c r="W188" s="36">
        <f t="shared" si="15"/>
        <v>1200000</v>
      </c>
      <c r="X188" s="37">
        <f t="shared" si="21"/>
        <v>1072273.340358272</v>
      </c>
      <c r="Y188" s="37">
        <f>W188-X188</f>
        <v>127726.65964172804</v>
      </c>
      <c r="Z188" s="40">
        <v>0.89356111696522655</v>
      </c>
      <c r="AA188" s="54"/>
    </row>
    <row r="189" spans="2:27" ht="38.25">
      <c r="B189" s="8"/>
      <c r="C189" s="39"/>
      <c r="D189" s="12" t="s">
        <v>652</v>
      </c>
      <c r="E189" s="12" t="s">
        <v>653</v>
      </c>
      <c r="F189" s="12" t="s">
        <v>422</v>
      </c>
      <c r="G189" s="12" t="s">
        <v>377</v>
      </c>
      <c r="H189" s="12" t="s">
        <v>375</v>
      </c>
      <c r="I189" s="12" t="s">
        <v>378</v>
      </c>
      <c r="J189" s="12" t="s">
        <v>668</v>
      </c>
      <c r="K189" s="8" t="s">
        <v>1049</v>
      </c>
      <c r="L189" s="8">
        <v>25</v>
      </c>
      <c r="M189" s="8" t="str">
        <f>VLOOKUP(L189,' (참고) 예산별 범례'!$A$2:$C$45,3,0)</f>
        <v>전기·가스 사고</v>
      </c>
      <c r="N189" s="8"/>
      <c r="O189" s="148">
        <v>1</v>
      </c>
      <c r="P189" s="8" t="str">
        <f>VLOOKUP(O189,' (참고) 예산별 범례'!$I$68:$J$76,2,0)</f>
        <v>위험설비 정비 및 개보수</v>
      </c>
      <c r="Q189" s="12"/>
      <c r="R189" s="8" t="s">
        <v>344</v>
      </c>
      <c r="S189" s="12"/>
      <c r="T189" s="8" t="s">
        <v>442</v>
      </c>
      <c r="U189" s="34">
        <v>16680000</v>
      </c>
      <c r="V189" s="35"/>
      <c r="W189" s="36">
        <f t="shared" si="15"/>
        <v>16680000</v>
      </c>
      <c r="X189" s="37">
        <f t="shared" si="21"/>
        <v>14904599.430979978</v>
      </c>
      <c r="Y189" s="37">
        <f t="shared" ref="Y189:Y197" si="23">W189-X189</f>
        <v>1775400.5690200217</v>
      </c>
      <c r="Z189" s="40">
        <v>0.89356111696522655</v>
      </c>
      <c r="AA189" s="54"/>
    </row>
    <row r="190" spans="2:27" ht="38.25">
      <c r="B190" s="8"/>
      <c r="C190" s="39"/>
      <c r="D190" s="12" t="s">
        <v>652</v>
      </c>
      <c r="E190" s="12" t="s">
        <v>653</v>
      </c>
      <c r="F190" s="12" t="s">
        <v>422</v>
      </c>
      <c r="G190" s="12" t="s">
        <v>406</v>
      </c>
      <c r="H190" s="12" t="s">
        <v>407</v>
      </c>
      <c r="I190" s="12" t="s">
        <v>408</v>
      </c>
      <c r="J190" s="42" t="s">
        <v>669</v>
      </c>
      <c r="K190" s="8" t="s">
        <v>1049</v>
      </c>
      <c r="L190" s="8">
        <v>12</v>
      </c>
      <c r="M190" s="8" t="str">
        <f>VLOOKUP(L190,' (참고) 예산별 범례'!$A$2:$C$45,3,0)</f>
        <v>시설물 재난·사고</v>
      </c>
      <c r="N190" s="93"/>
      <c r="O190" s="149">
        <v>1</v>
      </c>
      <c r="P190" s="8" t="str">
        <f>VLOOKUP(O190,' (참고) 예산별 범례'!$I$68:$J$76,2,0)</f>
        <v>위험설비 정비 및 개보수</v>
      </c>
      <c r="Q190" s="12"/>
      <c r="R190" s="8" t="s">
        <v>344</v>
      </c>
      <c r="S190" s="12"/>
      <c r="T190" s="8" t="s">
        <v>442</v>
      </c>
      <c r="U190" s="34">
        <v>2400000</v>
      </c>
      <c r="V190" s="35"/>
      <c r="W190" s="36">
        <f t="shared" si="15"/>
        <v>2400000</v>
      </c>
      <c r="X190" s="37">
        <f t="shared" si="21"/>
        <v>1017140</v>
      </c>
      <c r="Y190" s="37">
        <f t="shared" si="23"/>
        <v>1382860</v>
      </c>
      <c r="Z190" s="40">
        <v>0.42380833333333334</v>
      </c>
      <c r="AA190" s="54"/>
    </row>
    <row r="191" spans="2:27" ht="38.25">
      <c r="B191" s="8"/>
      <c r="C191" s="39"/>
      <c r="D191" s="12" t="s">
        <v>652</v>
      </c>
      <c r="E191" s="12" t="s">
        <v>653</v>
      </c>
      <c r="F191" s="12" t="s">
        <v>422</v>
      </c>
      <c r="G191" s="12" t="s">
        <v>406</v>
      </c>
      <c r="H191" s="12" t="s">
        <v>407</v>
      </c>
      <c r="I191" s="12" t="s">
        <v>408</v>
      </c>
      <c r="J191" s="12" t="s">
        <v>670</v>
      </c>
      <c r="K191" s="8" t="s">
        <v>1049</v>
      </c>
      <c r="L191" s="8">
        <v>25</v>
      </c>
      <c r="M191" s="8" t="str">
        <f>VLOOKUP(L191,' (참고) 예산별 범례'!$A$2:$C$45,3,0)</f>
        <v>전기·가스 사고</v>
      </c>
      <c r="N191" s="8"/>
      <c r="O191" s="148">
        <v>1</v>
      </c>
      <c r="P191" s="8" t="str">
        <f>VLOOKUP(O191,' (참고) 예산별 범례'!$I$68:$J$76,2,0)</f>
        <v>위험설비 정비 및 개보수</v>
      </c>
      <c r="Q191" s="12"/>
      <c r="R191" s="8" t="s">
        <v>344</v>
      </c>
      <c r="S191" s="12"/>
      <c r="T191" s="8" t="s">
        <v>442</v>
      </c>
      <c r="U191" s="34">
        <v>2000000</v>
      </c>
      <c r="V191" s="35"/>
      <c r="W191" s="36">
        <f t="shared" si="15"/>
        <v>2000000</v>
      </c>
      <c r="X191" s="37">
        <f t="shared" si="21"/>
        <v>847616.66666666663</v>
      </c>
      <c r="Y191" s="37">
        <f t="shared" si="23"/>
        <v>1152383.3333333335</v>
      </c>
      <c r="Z191" s="40">
        <v>0.42380833333333334</v>
      </c>
      <c r="AA191" s="54"/>
    </row>
    <row r="192" spans="2:27" ht="38.25">
      <c r="B192" s="8"/>
      <c r="C192" s="39"/>
      <c r="D192" s="12" t="s">
        <v>652</v>
      </c>
      <c r="E192" s="12" t="s">
        <v>653</v>
      </c>
      <c r="F192" s="12" t="s">
        <v>422</v>
      </c>
      <c r="G192" s="12" t="s">
        <v>406</v>
      </c>
      <c r="H192" s="12" t="s">
        <v>407</v>
      </c>
      <c r="I192" s="12" t="s">
        <v>408</v>
      </c>
      <c r="J192" s="12" t="s">
        <v>671</v>
      </c>
      <c r="K192" s="8" t="s">
        <v>1049</v>
      </c>
      <c r="L192" s="8">
        <v>25</v>
      </c>
      <c r="M192" s="8" t="str">
        <f>VLOOKUP(L192,' (참고) 예산별 범례'!$A$2:$C$45,3,0)</f>
        <v>전기·가스 사고</v>
      </c>
      <c r="N192" s="8"/>
      <c r="O192" s="148">
        <v>1</v>
      </c>
      <c r="P192" s="8" t="str">
        <f>VLOOKUP(O192,' (참고) 예산별 범례'!$I$68:$J$76,2,0)</f>
        <v>위험설비 정비 및 개보수</v>
      </c>
      <c r="Q192" s="12"/>
      <c r="R192" s="8" t="s">
        <v>344</v>
      </c>
      <c r="S192" s="12"/>
      <c r="T192" s="8" t="s">
        <v>442</v>
      </c>
      <c r="U192" s="34">
        <v>4000000</v>
      </c>
      <c r="V192" s="35"/>
      <c r="W192" s="36">
        <f t="shared" si="15"/>
        <v>4000000</v>
      </c>
      <c r="X192" s="37">
        <f t="shared" si="21"/>
        <v>1695233.3333333333</v>
      </c>
      <c r="Y192" s="37">
        <f t="shared" si="23"/>
        <v>2304766.666666667</v>
      </c>
      <c r="Z192" s="40">
        <v>0.42380833333333334</v>
      </c>
      <c r="AA192" s="54"/>
    </row>
    <row r="193" spans="2:28" ht="38.25">
      <c r="B193" s="8"/>
      <c r="C193" s="39"/>
      <c r="D193" s="12" t="s">
        <v>652</v>
      </c>
      <c r="E193" s="12" t="s">
        <v>653</v>
      </c>
      <c r="F193" s="12" t="s">
        <v>423</v>
      </c>
      <c r="G193" s="12" t="s">
        <v>377</v>
      </c>
      <c r="H193" s="12" t="s">
        <v>375</v>
      </c>
      <c r="I193" s="12" t="s">
        <v>378</v>
      </c>
      <c r="J193" s="12" t="s">
        <v>672</v>
      </c>
      <c r="K193" s="8" t="s">
        <v>1049</v>
      </c>
      <c r="L193" s="8">
        <v>25</v>
      </c>
      <c r="M193" s="8" t="str">
        <f>VLOOKUP(L193,' (참고) 예산별 범례'!$A$2:$C$45,3,0)</f>
        <v>전기·가스 사고</v>
      </c>
      <c r="N193" s="8"/>
      <c r="O193" s="148">
        <v>2</v>
      </c>
      <c r="P193" s="8" t="str">
        <f>VLOOKUP(O193,' (참고) 예산별 범례'!$I$68:$J$76,2,0)</f>
        <v>안전사업비 및 안전관리비</v>
      </c>
      <c r="Q193" s="12"/>
      <c r="R193" s="8" t="s">
        <v>344</v>
      </c>
      <c r="S193" s="12"/>
      <c r="T193" s="8" t="s">
        <v>427</v>
      </c>
      <c r="U193" s="34">
        <v>3000000</v>
      </c>
      <c r="V193" s="35"/>
      <c r="W193" s="36">
        <f t="shared" si="15"/>
        <v>3000000</v>
      </c>
      <c r="X193" s="37">
        <f t="shared" si="21"/>
        <v>2679543.0579964849</v>
      </c>
      <c r="Y193" s="37">
        <f t="shared" si="23"/>
        <v>320456.94200351508</v>
      </c>
      <c r="Z193" s="40">
        <v>0.89318101933216165</v>
      </c>
      <c r="AA193" s="54"/>
    </row>
    <row r="194" spans="2:28" ht="38.25">
      <c r="B194" s="8"/>
      <c r="C194" s="39"/>
      <c r="D194" s="12" t="s">
        <v>652</v>
      </c>
      <c r="E194" s="12" t="s">
        <v>653</v>
      </c>
      <c r="F194" s="12" t="s">
        <v>423</v>
      </c>
      <c r="G194" s="12" t="s">
        <v>377</v>
      </c>
      <c r="H194" s="12" t="s">
        <v>375</v>
      </c>
      <c r="I194" s="12" t="s">
        <v>378</v>
      </c>
      <c r="J194" s="12" t="s">
        <v>673</v>
      </c>
      <c r="K194" s="8" t="s">
        <v>1049</v>
      </c>
      <c r="L194" s="8">
        <v>20</v>
      </c>
      <c r="M194" s="8" t="str">
        <f>VLOOKUP(L194,' (참고) 예산별 범례'!$A$2:$C$45,3,0)</f>
        <v>수질오염</v>
      </c>
      <c r="N194" s="8"/>
      <c r="O194" s="148">
        <v>2</v>
      </c>
      <c r="P194" s="8" t="str">
        <f>VLOOKUP(O194,' (참고) 예산별 범례'!$I$68:$J$76,2,0)</f>
        <v>안전사업비 및 안전관리비</v>
      </c>
      <c r="Q194" s="12"/>
      <c r="R194" s="8" t="s">
        <v>344</v>
      </c>
      <c r="S194" s="12"/>
      <c r="T194" s="8" t="s">
        <v>427</v>
      </c>
      <c r="U194" s="34">
        <v>280000</v>
      </c>
      <c r="V194" s="35"/>
      <c r="W194" s="36">
        <f t="shared" si="15"/>
        <v>280000</v>
      </c>
      <c r="X194" s="37">
        <f t="shared" si="21"/>
        <v>250090.68541300527</v>
      </c>
      <c r="Y194" s="37">
        <f t="shared" si="23"/>
        <v>29909.314586994733</v>
      </c>
      <c r="Z194" s="40">
        <v>0.89318101933216165</v>
      </c>
      <c r="AA194" s="54"/>
    </row>
    <row r="195" spans="2:28" ht="38.25">
      <c r="B195" s="8"/>
      <c r="C195" s="39"/>
      <c r="D195" s="12" t="s">
        <v>652</v>
      </c>
      <c r="E195" s="12" t="s">
        <v>653</v>
      </c>
      <c r="F195" s="12" t="s">
        <v>423</v>
      </c>
      <c r="G195" s="12" t="s">
        <v>377</v>
      </c>
      <c r="H195" s="12" t="s">
        <v>375</v>
      </c>
      <c r="I195" s="12" t="s">
        <v>378</v>
      </c>
      <c r="J195" s="12" t="s">
        <v>674</v>
      </c>
      <c r="K195" s="8" t="s">
        <v>1049</v>
      </c>
      <c r="L195" s="8">
        <v>25</v>
      </c>
      <c r="M195" s="8" t="str">
        <f>VLOOKUP(L195,' (참고) 예산별 범례'!$A$2:$C$45,3,0)</f>
        <v>전기·가스 사고</v>
      </c>
      <c r="N195" s="8"/>
      <c r="O195" s="148">
        <v>1</v>
      </c>
      <c r="P195" s="8" t="str">
        <f>VLOOKUP(O195,' (참고) 예산별 범례'!$I$68:$J$76,2,0)</f>
        <v>위험설비 정비 및 개보수</v>
      </c>
      <c r="Q195" s="12"/>
      <c r="R195" s="8" t="s">
        <v>344</v>
      </c>
      <c r="S195" s="12"/>
      <c r="T195" s="8" t="s">
        <v>442</v>
      </c>
      <c r="U195" s="34">
        <v>12100000</v>
      </c>
      <c r="V195" s="35">
        <v>-4000000</v>
      </c>
      <c r="W195" s="36">
        <f t="shared" si="15"/>
        <v>8100000</v>
      </c>
      <c r="X195" s="37">
        <f t="shared" si="21"/>
        <v>7234766.2565905098</v>
      </c>
      <c r="Y195" s="37">
        <f t="shared" si="23"/>
        <v>865233.74340949021</v>
      </c>
      <c r="Z195" s="40">
        <v>0.89318101933216165</v>
      </c>
      <c r="AA195" s="54" t="s">
        <v>881</v>
      </c>
      <c r="AB195" s="16" t="s">
        <v>484</v>
      </c>
    </row>
    <row r="196" spans="2:28" ht="38.25">
      <c r="B196" s="8"/>
      <c r="C196" s="39"/>
      <c r="D196" s="12" t="s">
        <v>652</v>
      </c>
      <c r="E196" s="12" t="s">
        <v>653</v>
      </c>
      <c r="F196" s="12" t="s">
        <v>423</v>
      </c>
      <c r="G196" s="12" t="s">
        <v>401</v>
      </c>
      <c r="H196" s="12" t="s">
        <v>375</v>
      </c>
      <c r="I196" s="12" t="s">
        <v>402</v>
      </c>
      <c r="J196" s="12" t="s">
        <v>675</v>
      </c>
      <c r="K196" s="8" t="s">
        <v>1050</v>
      </c>
      <c r="L196" s="8">
        <v>43</v>
      </c>
      <c r="M196" s="8" t="str">
        <f>VLOOKUP(L196,' (참고) 예산별 범례'!$A$2:$C$45,3,0)</f>
        <v>교부세 및 기타</v>
      </c>
      <c r="N196" s="8"/>
      <c r="O196" s="148">
        <v>9</v>
      </c>
      <c r="P196" s="8" t="str">
        <f>VLOOKUP(O196,' (참고) 예산별 범례'!$I$68:$J$76,2,0)</f>
        <v>기타</v>
      </c>
      <c r="Q196" s="12"/>
      <c r="R196" s="12"/>
      <c r="S196" s="8" t="s">
        <v>344</v>
      </c>
      <c r="T196" s="8" t="s">
        <v>427</v>
      </c>
      <c r="U196" s="34">
        <v>2614000</v>
      </c>
      <c r="V196" s="35"/>
      <c r="W196" s="36">
        <f t="shared" si="15"/>
        <v>2614000</v>
      </c>
      <c r="X196" s="37">
        <f t="shared" si="21"/>
        <v>2613600</v>
      </c>
      <c r="Y196" s="37">
        <f t="shared" si="23"/>
        <v>400</v>
      </c>
      <c r="Z196" s="40">
        <v>0.99984697781178267</v>
      </c>
      <c r="AA196" s="54"/>
    </row>
    <row r="197" spans="2:28" ht="38.25">
      <c r="B197" s="8"/>
      <c r="C197" s="39"/>
      <c r="D197" s="12" t="s">
        <v>652</v>
      </c>
      <c r="E197" s="12" t="s">
        <v>653</v>
      </c>
      <c r="F197" s="12" t="s">
        <v>423</v>
      </c>
      <c r="G197" s="12" t="s">
        <v>390</v>
      </c>
      <c r="H197" s="12" t="s">
        <v>391</v>
      </c>
      <c r="I197" s="12" t="s">
        <v>392</v>
      </c>
      <c r="J197" s="12" t="s">
        <v>676</v>
      </c>
      <c r="K197" s="8" t="s">
        <v>1049</v>
      </c>
      <c r="L197" s="8">
        <v>20</v>
      </c>
      <c r="M197" s="8" t="str">
        <f>VLOOKUP(L197,' (참고) 예산별 범례'!$A$2:$C$45,3,0)</f>
        <v>수질오염</v>
      </c>
      <c r="N197" s="8"/>
      <c r="O197" s="148">
        <v>1</v>
      </c>
      <c r="P197" s="8" t="str">
        <f>VLOOKUP(O197,' (참고) 예산별 범례'!$I$68:$J$76,2,0)</f>
        <v>위험설비 정비 및 개보수</v>
      </c>
      <c r="Q197" s="12"/>
      <c r="R197" s="12"/>
      <c r="S197" s="8" t="s">
        <v>344</v>
      </c>
      <c r="T197" s="8" t="s">
        <v>442</v>
      </c>
      <c r="U197" s="34">
        <v>1080000</v>
      </c>
      <c r="V197" s="35"/>
      <c r="W197" s="36">
        <f t="shared" si="15"/>
        <v>1080000</v>
      </c>
      <c r="X197" s="37">
        <f t="shared" si="21"/>
        <v>1078000</v>
      </c>
      <c r="Y197" s="37">
        <f t="shared" si="23"/>
        <v>2000</v>
      </c>
      <c r="Z197" s="40">
        <v>0.99814814814814812</v>
      </c>
      <c r="AA197" s="54"/>
    </row>
    <row r="198" spans="2:28" ht="38.25">
      <c r="B198" s="8"/>
      <c r="C198" s="39"/>
      <c r="D198" s="12" t="s">
        <v>652</v>
      </c>
      <c r="E198" s="12" t="s">
        <v>653</v>
      </c>
      <c r="F198" s="12" t="s">
        <v>423</v>
      </c>
      <c r="G198" s="12" t="s">
        <v>406</v>
      </c>
      <c r="H198" s="12" t="s">
        <v>407</v>
      </c>
      <c r="I198" s="12" t="s">
        <v>408</v>
      </c>
      <c r="J198" s="12" t="s">
        <v>677</v>
      </c>
      <c r="K198" s="8" t="s">
        <v>1049</v>
      </c>
      <c r="L198" s="8">
        <v>20</v>
      </c>
      <c r="M198" s="8" t="str">
        <f>VLOOKUP(L198,' (참고) 예산별 범례'!$A$2:$C$45,3,0)</f>
        <v>수질오염</v>
      </c>
      <c r="N198" s="8"/>
      <c r="O198" s="148">
        <v>1</v>
      </c>
      <c r="P198" s="8" t="str">
        <f>VLOOKUP(O198,' (참고) 예산별 범례'!$I$68:$J$76,2,0)</f>
        <v>위험설비 정비 및 개보수</v>
      </c>
      <c r="Q198" s="12"/>
      <c r="R198" s="8" t="s">
        <v>344</v>
      </c>
      <c r="S198" s="8"/>
      <c r="T198" s="8" t="s">
        <v>442</v>
      </c>
      <c r="U198" s="34">
        <v>3200000</v>
      </c>
      <c r="V198" s="35"/>
      <c r="W198" s="36">
        <f t="shared" si="15"/>
        <v>3200000</v>
      </c>
      <c r="X198" s="37">
        <f t="shared" si="21"/>
        <v>1815384.6153846153</v>
      </c>
      <c r="Y198" s="37">
        <f t="shared" ref="Y198:Y204" si="24">W198-X198</f>
        <v>1384615.3846153847</v>
      </c>
      <c r="Z198" s="40">
        <v>0.56730769230769229</v>
      </c>
      <c r="AA198" s="54"/>
    </row>
    <row r="199" spans="2:28" ht="38.25">
      <c r="B199" s="8"/>
      <c r="C199" s="39"/>
      <c r="D199" s="12" t="s">
        <v>652</v>
      </c>
      <c r="E199" s="12" t="s">
        <v>653</v>
      </c>
      <c r="F199" s="12" t="s">
        <v>423</v>
      </c>
      <c r="G199" s="12" t="s">
        <v>406</v>
      </c>
      <c r="H199" s="12" t="s">
        <v>407</v>
      </c>
      <c r="I199" s="12" t="s">
        <v>408</v>
      </c>
      <c r="J199" s="12" t="s">
        <v>678</v>
      </c>
      <c r="K199" s="8" t="s">
        <v>1049</v>
      </c>
      <c r="L199" s="8">
        <v>25</v>
      </c>
      <c r="M199" s="8" t="str">
        <f>VLOOKUP(L199,' (참고) 예산별 범례'!$A$2:$C$45,3,0)</f>
        <v>전기·가스 사고</v>
      </c>
      <c r="N199" s="8"/>
      <c r="O199" s="148">
        <v>1</v>
      </c>
      <c r="P199" s="8" t="str">
        <f>VLOOKUP(O199,' (참고) 예산별 범례'!$I$68:$J$76,2,0)</f>
        <v>위험설비 정비 및 개보수</v>
      </c>
      <c r="Q199" s="12"/>
      <c r="R199" s="8" t="s">
        <v>344</v>
      </c>
      <c r="S199" s="12"/>
      <c r="T199" s="8" t="s">
        <v>442</v>
      </c>
      <c r="U199" s="34">
        <v>2000000</v>
      </c>
      <c r="V199" s="35"/>
      <c r="W199" s="36">
        <f t="shared" si="15"/>
        <v>2000000</v>
      </c>
      <c r="X199" s="37">
        <f t="shared" si="21"/>
        <v>1134615.3846153845</v>
      </c>
      <c r="Y199" s="37">
        <f t="shared" si="24"/>
        <v>865384.61538461549</v>
      </c>
      <c r="Z199" s="40">
        <v>0.56730769230769229</v>
      </c>
      <c r="AA199" s="54"/>
    </row>
    <row r="200" spans="2:28" ht="38.25">
      <c r="B200" s="8"/>
      <c r="C200" s="39"/>
      <c r="D200" s="12" t="s">
        <v>373</v>
      </c>
      <c r="E200" s="12" t="s">
        <v>388</v>
      </c>
      <c r="F200" s="12" t="s">
        <v>679</v>
      </c>
      <c r="G200" s="12" t="s">
        <v>374</v>
      </c>
      <c r="H200" s="12" t="s">
        <v>375</v>
      </c>
      <c r="I200" s="12" t="s">
        <v>376</v>
      </c>
      <c r="J200" s="12" t="s">
        <v>680</v>
      </c>
      <c r="K200" s="8" t="s">
        <v>1050</v>
      </c>
      <c r="L200" s="8">
        <v>43</v>
      </c>
      <c r="M200" s="8" t="str">
        <f>VLOOKUP(L200,' (참고) 예산별 범례'!$A$2:$C$45,3,0)</f>
        <v>교부세 및 기타</v>
      </c>
      <c r="N200" s="8"/>
      <c r="O200" s="148">
        <v>9</v>
      </c>
      <c r="P200" s="8" t="str">
        <f>VLOOKUP(O200,' (참고) 예산별 범례'!$I$68:$J$76,2,0)</f>
        <v>기타</v>
      </c>
      <c r="Q200" s="12"/>
      <c r="R200" s="12"/>
      <c r="S200" s="8" t="s">
        <v>344</v>
      </c>
      <c r="T200" s="8" t="s">
        <v>427</v>
      </c>
      <c r="U200" s="34">
        <v>440000</v>
      </c>
      <c r="V200" s="35"/>
      <c r="W200" s="36">
        <f t="shared" si="15"/>
        <v>440000</v>
      </c>
      <c r="X200" s="37">
        <f t="shared" si="21"/>
        <v>383235.38734574273</v>
      </c>
      <c r="Y200" s="37">
        <f t="shared" si="24"/>
        <v>56764.612654257275</v>
      </c>
      <c r="Z200" s="40">
        <v>0.87098951669486979</v>
      </c>
      <c r="AA200" s="54"/>
    </row>
    <row r="201" spans="2:28" ht="38.25">
      <c r="B201" s="8"/>
      <c r="C201" s="39"/>
      <c r="D201" s="12" t="s">
        <v>373</v>
      </c>
      <c r="E201" s="12" t="s">
        <v>388</v>
      </c>
      <c r="F201" s="12" t="s">
        <v>679</v>
      </c>
      <c r="G201" s="12" t="s">
        <v>374</v>
      </c>
      <c r="H201" s="12" t="s">
        <v>375</v>
      </c>
      <c r="I201" s="12" t="s">
        <v>376</v>
      </c>
      <c r="J201" s="12" t="s">
        <v>681</v>
      </c>
      <c r="K201" s="8" t="s">
        <v>1050</v>
      </c>
      <c r="L201" s="8">
        <v>43</v>
      </c>
      <c r="M201" s="8" t="str">
        <f>VLOOKUP(L201,' (참고) 예산별 범례'!$A$2:$C$45,3,0)</f>
        <v>교부세 및 기타</v>
      </c>
      <c r="N201" s="8"/>
      <c r="O201" s="148">
        <v>9</v>
      </c>
      <c r="P201" s="8" t="str">
        <f>VLOOKUP(O201,' (참고) 예산별 범례'!$I$68:$J$76,2,0)</f>
        <v>기타</v>
      </c>
      <c r="Q201" s="12"/>
      <c r="R201" s="12"/>
      <c r="S201" s="8" t="s">
        <v>344</v>
      </c>
      <c r="T201" s="8" t="s">
        <v>427</v>
      </c>
      <c r="U201" s="34">
        <v>3000000</v>
      </c>
      <c r="V201" s="35"/>
      <c r="W201" s="36">
        <f t="shared" si="15"/>
        <v>3000000</v>
      </c>
      <c r="X201" s="37">
        <f t="shared" si="21"/>
        <v>2612968.5500846095</v>
      </c>
      <c r="Y201" s="37">
        <f t="shared" si="24"/>
        <v>387031.44991539046</v>
      </c>
      <c r="Z201" s="40">
        <v>0.87098951669486979</v>
      </c>
      <c r="AA201" s="54"/>
    </row>
    <row r="202" spans="2:28" ht="38.25">
      <c r="B202" s="8"/>
      <c r="C202" s="39"/>
      <c r="D202" s="12" t="s">
        <v>373</v>
      </c>
      <c r="E202" s="12" t="s">
        <v>388</v>
      </c>
      <c r="F202" s="12" t="s">
        <v>679</v>
      </c>
      <c r="G202" s="12" t="s">
        <v>374</v>
      </c>
      <c r="H202" s="12" t="s">
        <v>375</v>
      </c>
      <c r="I202" s="12" t="s">
        <v>376</v>
      </c>
      <c r="J202" s="12" t="s">
        <v>682</v>
      </c>
      <c r="K202" s="8" t="s">
        <v>1050</v>
      </c>
      <c r="L202" s="8">
        <v>43</v>
      </c>
      <c r="M202" s="8" t="str">
        <f>VLOOKUP(L202,' (참고) 예산별 범례'!$A$2:$C$45,3,0)</f>
        <v>교부세 및 기타</v>
      </c>
      <c r="N202" s="8"/>
      <c r="O202" s="148">
        <v>9</v>
      </c>
      <c r="P202" s="8" t="str">
        <f>VLOOKUP(O202,' (참고) 예산별 범례'!$I$68:$J$76,2,0)</f>
        <v>기타</v>
      </c>
      <c r="Q202" s="12"/>
      <c r="R202" s="12"/>
      <c r="S202" s="8" t="s">
        <v>344</v>
      </c>
      <c r="T202" s="8" t="s">
        <v>427</v>
      </c>
      <c r="U202" s="34">
        <v>2200000</v>
      </c>
      <c r="V202" s="35"/>
      <c r="W202" s="36">
        <f t="shared" si="15"/>
        <v>2200000</v>
      </c>
      <c r="X202" s="37">
        <f t="shared" si="21"/>
        <v>1916176.9367287136</v>
      </c>
      <c r="Y202" s="37">
        <f t="shared" si="24"/>
        <v>283823.06327128643</v>
      </c>
      <c r="Z202" s="40">
        <v>0.87098951669486979</v>
      </c>
      <c r="AA202" s="54"/>
    </row>
    <row r="203" spans="2:28" ht="38.25">
      <c r="B203" s="8"/>
      <c r="C203" s="39"/>
      <c r="D203" s="12" t="s">
        <v>373</v>
      </c>
      <c r="E203" s="12" t="s">
        <v>388</v>
      </c>
      <c r="F203" s="12" t="s">
        <v>679</v>
      </c>
      <c r="G203" s="12" t="s">
        <v>374</v>
      </c>
      <c r="H203" s="12" t="s">
        <v>375</v>
      </c>
      <c r="I203" s="12" t="s">
        <v>376</v>
      </c>
      <c r="J203" s="12" t="s">
        <v>683</v>
      </c>
      <c r="K203" s="8" t="s">
        <v>1050</v>
      </c>
      <c r="L203" s="8">
        <v>43</v>
      </c>
      <c r="M203" s="8" t="str">
        <f>VLOOKUP(L203,' (참고) 예산별 범례'!$A$2:$C$45,3,0)</f>
        <v>교부세 및 기타</v>
      </c>
      <c r="N203" s="8"/>
      <c r="O203" s="148">
        <v>9</v>
      </c>
      <c r="P203" s="8" t="str">
        <f>VLOOKUP(O203,' (참고) 예산별 범례'!$I$68:$J$76,2,0)</f>
        <v>기타</v>
      </c>
      <c r="Q203" s="12"/>
      <c r="R203" s="12"/>
      <c r="S203" s="8" t="s">
        <v>344</v>
      </c>
      <c r="T203" s="8" t="s">
        <v>427</v>
      </c>
      <c r="U203" s="34">
        <v>1000000</v>
      </c>
      <c r="V203" s="35"/>
      <c r="W203" s="36">
        <f t="shared" si="15"/>
        <v>1000000</v>
      </c>
      <c r="X203" s="37">
        <f t="shared" si="21"/>
        <v>870989.51669486985</v>
      </c>
      <c r="Y203" s="37">
        <f t="shared" si="24"/>
        <v>129010.48330513015</v>
      </c>
      <c r="Z203" s="40">
        <v>0.87098951669486979</v>
      </c>
      <c r="AA203" s="54"/>
    </row>
    <row r="204" spans="2:28" ht="38.25">
      <c r="B204" s="8"/>
      <c r="C204" s="39"/>
      <c r="D204" s="12" t="s">
        <v>373</v>
      </c>
      <c r="E204" s="12" t="s">
        <v>388</v>
      </c>
      <c r="F204" s="12" t="s">
        <v>679</v>
      </c>
      <c r="G204" s="12" t="s">
        <v>374</v>
      </c>
      <c r="H204" s="12" t="s">
        <v>375</v>
      </c>
      <c r="I204" s="12" t="s">
        <v>376</v>
      </c>
      <c r="J204" s="12" t="s">
        <v>684</v>
      </c>
      <c r="K204" s="8" t="s">
        <v>1050</v>
      </c>
      <c r="L204" s="8">
        <v>36</v>
      </c>
      <c r="M204" s="8" t="str">
        <f>VLOOKUP(L204,' (참고) 예산별 범례'!$A$2:$C$45,3,0)</f>
        <v>안전문화 및 교육·훈련·홍보</v>
      </c>
      <c r="N204" s="8"/>
      <c r="O204" s="148">
        <v>5</v>
      </c>
      <c r="P204" s="8" t="str">
        <f>VLOOKUP(O204,' (참고) 예산별 범례'!$I$68:$J$76,2,0)</f>
        <v>안전관련 교육훈련홍보</v>
      </c>
      <c r="Q204" s="12"/>
      <c r="R204" s="12"/>
      <c r="S204" s="8" t="s">
        <v>344</v>
      </c>
      <c r="T204" s="8" t="s">
        <v>427</v>
      </c>
      <c r="U204" s="34">
        <v>960000</v>
      </c>
      <c r="V204" s="35"/>
      <c r="W204" s="36">
        <f t="shared" si="15"/>
        <v>960000</v>
      </c>
      <c r="X204" s="37">
        <f t="shared" si="21"/>
        <v>836149.93602707505</v>
      </c>
      <c r="Y204" s="37">
        <f t="shared" si="24"/>
        <v>123850.06397292495</v>
      </c>
      <c r="Z204" s="40">
        <v>0.87098951669486979</v>
      </c>
      <c r="AA204" s="54"/>
    </row>
    <row r="205" spans="2:28" ht="38.25">
      <c r="B205" s="8"/>
      <c r="C205" s="39"/>
      <c r="D205" s="12" t="s">
        <v>373</v>
      </c>
      <c r="E205" s="12" t="s">
        <v>388</v>
      </c>
      <c r="F205" s="12" t="s">
        <v>679</v>
      </c>
      <c r="G205" s="12" t="s">
        <v>374</v>
      </c>
      <c r="H205" s="12" t="s">
        <v>375</v>
      </c>
      <c r="I205" s="12" t="s">
        <v>376</v>
      </c>
      <c r="J205" s="12" t="s">
        <v>685</v>
      </c>
      <c r="K205" s="8" t="s">
        <v>1050</v>
      </c>
      <c r="L205" s="8">
        <v>37</v>
      </c>
      <c r="M205" s="8" t="str">
        <f>VLOOKUP(L205,' (참고) 예산별 범례'!$A$2:$C$45,3,0)</f>
        <v>구조, 구급 및 응급의료</v>
      </c>
      <c r="N205" s="8"/>
      <c r="O205" s="148">
        <v>4</v>
      </c>
      <c r="P205" s="8" t="str">
        <f>VLOOKUP(O205,' (참고) 예산별 범례'!$I$68:$J$76,2,0)</f>
        <v>안전관련 물품 및 장비 구입비등</v>
      </c>
      <c r="Q205" s="8" t="s">
        <v>344</v>
      </c>
      <c r="R205" s="12"/>
      <c r="S205" s="12"/>
      <c r="T205" s="8" t="s">
        <v>428</v>
      </c>
      <c r="U205" s="34">
        <v>300000</v>
      </c>
      <c r="V205" s="35"/>
      <c r="W205" s="36">
        <f t="shared" ref="W205:W268" si="25">U205+V205</f>
        <v>300000</v>
      </c>
      <c r="X205" s="37">
        <f t="shared" si="21"/>
        <v>261296.85500846093</v>
      </c>
      <c r="Y205" s="37">
        <f>W205-X205</f>
        <v>38703.144991539069</v>
      </c>
      <c r="Z205" s="40">
        <v>0.87098951669486979</v>
      </c>
      <c r="AA205" s="54"/>
    </row>
    <row r="206" spans="2:28" ht="38.25">
      <c r="B206" s="8"/>
      <c r="C206" s="39"/>
      <c r="D206" s="12" t="s">
        <v>373</v>
      </c>
      <c r="E206" s="12" t="s">
        <v>388</v>
      </c>
      <c r="F206" s="12" t="s">
        <v>679</v>
      </c>
      <c r="G206" s="12" t="s">
        <v>374</v>
      </c>
      <c r="H206" s="12" t="s">
        <v>375</v>
      </c>
      <c r="I206" s="12" t="s">
        <v>376</v>
      </c>
      <c r="J206" s="12" t="s">
        <v>686</v>
      </c>
      <c r="K206" s="8" t="s">
        <v>1050</v>
      </c>
      <c r="L206" s="8">
        <v>43</v>
      </c>
      <c r="M206" s="8" t="str">
        <f>VLOOKUP(L206,' (참고) 예산별 범례'!$A$2:$C$45,3,0)</f>
        <v>교부세 및 기타</v>
      </c>
      <c r="N206" s="8"/>
      <c r="O206" s="148">
        <v>9</v>
      </c>
      <c r="P206" s="8" t="str">
        <f>VLOOKUP(O206,' (참고) 예산별 범례'!$I$68:$J$76,2,0)</f>
        <v>기타</v>
      </c>
      <c r="Q206" s="12"/>
      <c r="R206" s="12"/>
      <c r="S206" s="8" t="s">
        <v>344</v>
      </c>
      <c r="T206" s="8" t="s">
        <v>427</v>
      </c>
      <c r="U206" s="34">
        <v>7200000</v>
      </c>
      <c r="V206" s="35"/>
      <c r="W206" s="36">
        <f t="shared" si="25"/>
        <v>7200000</v>
      </c>
      <c r="X206" s="37">
        <f t="shared" si="21"/>
        <v>6271124.5202030623</v>
      </c>
      <c r="Y206" s="37">
        <f>W206-X206</f>
        <v>928875.47979693767</v>
      </c>
      <c r="Z206" s="40">
        <v>0.87098951669486979</v>
      </c>
      <c r="AA206" s="54"/>
    </row>
    <row r="207" spans="2:28" ht="38.25">
      <c r="B207" s="8"/>
      <c r="C207" s="39"/>
      <c r="D207" s="12" t="s">
        <v>373</v>
      </c>
      <c r="E207" s="12" t="s">
        <v>388</v>
      </c>
      <c r="F207" s="12" t="s">
        <v>679</v>
      </c>
      <c r="G207" s="12" t="s">
        <v>374</v>
      </c>
      <c r="H207" s="12" t="s">
        <v>375</v>
      </c>
      <c r="I207" s="12" t="s">
        <v>376</v>
      </c>
      <c r="J207" s="12" t="s">
        <v>687</v>
      </c>
      <c r="K207" s="8" t="s">
        <v>1050</v>
      </c>
      <c r="L207" s="8">
        <v>43</v>
      </c>
      <c r="M207" s="8" t="str">
        <f>VLOOKUP(L207,' (참고) 예산별 범례'!$A$2:$C$45,3,0)</f>
        <v>교부세 및 기타</v>
      </c>
      <c r="N207" s="8"/>
      <c r="O207" s="148">
        <v>9</v>
      </c>
      <c r="P207" s="8" t="str">
        <f>VLOOKUP(O207,' (참고) 예산별 범례'!$I$68:$J$76,2,0)</f>
        <v>기타</v>
      </c>
      <c r="Q207" s="12"/>
      <c r="R207" s="12"/>
      <c r="S207" s="8" t="s">
        <v>344</v>
      </c>
      <c r="T207" s="8" t="s">
        <v>427</v>
      </c>
      <c r="U207" s="34">
        <v>13214000</v>
      </c>
      <c r="V207" s="35"/>
      <c r="W207" s="36">
        <f t="shared" si="25"/>
        <v>13214000</v>
      </c>
      <c r="X207" s="37">
        <f t="shared" si="21"/>
        <v>11509255.473606009</v>
      </c>
      <c r="Y207" s="37">
        <f>W207-X207</f>
        <v>1704744.526393991</v>
      </c>
      <c r="Z207" s="40">
        <v>0.87098951669486979</v>
      </c>
      <c r="AA207" s="54"/>
    </row>
    <row r="208" spans="2:28" ht="38.25">
      <c r="B208" s="8"/>
      <c r="C208" s="39"/>
      <c r="D208" s="12" t="s">
        <v>373</v>
      </c>
      <c r="E208" s="12" t="s">
        <v>388</v>
      </c>
      <c r="F208" s="12" t="s">
        <v>679</v>
      </c>
      <c r="G208" s="12" t="s">
        <v>374</v>
      </c>
      <c r="H208" s="12" t="s">
        <v>375</v>
      </c>
      <c r="I208" s="12" t="s">
        <v>376</v>
      </c>
      <c r="J208" s="12" t="s">
        <v>688</v>
      </c>
      <c r="K208" s="8" t="s">
        <v>1050</v>
      </c>
      <c r="L208" s="8">
        <v>43</v>
      </c>
      <c r="M208" s="8" t="str">
        <f>VLOOKUP(L208,' (참고) 예산별 범례'!$A$2:$C$45,3,0)</f>
        <v>교부세 및 기타</v>
      </c>
      <c r="N208" s="8"/>
      <c r="O208" s="148">
        <v>9</v>
      </c>
      <c r="P208" s="8" t="str">
        <f>VLOOKUP(O208,' (참고) 예산별 범례'!$I$68:$J$76,2,0)</f>
        <v>기타</v>
      </c>
      <c r="Q208" s="12"/>
      <c r="R208" s="12"/>
      <c r="S208" s="8" t="s">
        <v>344</v>
      </c>
      <c r="T208" s="8" t="s">
        <v>427</v>
      </c>
      <c r="U208" s="34">
        <v>8004000</v>
      </c>
      <c r="V208" s="35"/>
      <c r="W208" s="36">
        <f t="shared" si="25"/>
        <v>8004000</v>
      </c>
      <c r="X208" s="37">
        <f t="shared" si="21"/>
        <v>6971400.091625738</v>
      </c>
      <c r="Y208" s="37">
        <f>W208-X208</f>
        <v>1032599.908374262</v>
      </c>
      <c r="Z208" s="40">
        <v>0.87098951669486979</v>
      </c>
      <c r="AA208" s="54"/>
    </row>
    <row r="209" spans="2:27" ht="38.25">
      <c r="B209" s="8"/>
      <c r="C209" s="39"/>
      <c r="D209" s="12" t="s">
        <v>373</v>
      </c>
      <c r="E209" s="12" t="s">
        <v>388</v>
      </c>
      <c r="F209" s="12" t="s">
        <v>679</v>
      </c>
      <c r="G209" s="12" t="s">
        <v>374</v>
      </c>
      <c r="H209" s="12" t="s">
        <v>375</v>
      </c>
      <c r="I209" s="12" t="s">
        <v>376</v>
      </c>
      <c r="J209" s="12" t="s">
        <v>689</v>
      </c>
      <c r="K209" s="8" t="s">
        <v>892</v>
      </c>
      <c r="L209" s="8">
        <v>7</v>
      </c>
      <c r="M209" s="8" t="str">
        <f>VLOOKUP(L209,' (참고) 예산별 범례'!$A$2:$C$45,3,0)</f>
        <v>대설·한파</v>
      </c>
      <c r="N209" s="8"/>
      <c r="O209" s="148">
        <v>4</v>
      </c>
      <c r="P209" s="8" t="str">
        <f>VLOOKUP(O209,' (참고) 예산별 범례'!$I$68:$J$76,2,0)</f>
        <v>안전관련 물품 및 장비 구입비등</v>
      </c>
      <c r="Q209" s="8" t="s">
        <v>344</v>
      </c>
      <c r="R209" s="12"/>
      <c r="S209" s="12"/>
      <c r="T209" s="8" t="s">
        <v>442</v>
      </c>
      <c r="U209" s="34">
        <v>2100000</v>
      </c>
      <c r="V209" s="35"/>
      <c r="W209" s="36">
        <f t="shared" si="25"/>
        <v>2100000</v>
      </c>
      <c r="X209" s="37">
        <f t="shared" si="21"/>
        <v>1829077.9850592266</v>
      </c>
      <c r="Y209" s="37">
        <f>W209-X209</f>
        <v>270922.01494077337</v>
      </c>
      <c r="Z209" s="40">
        <v>0.87098951669486979</v>
      </c>
      <c r="AA209" s="54"/>
    </row>
    <row r="210" spans="2:27" ht="38.25">
      <c r="B210" s="8"/>
      <c r="C210" s="39"/>
      <c r="D210" s="12" t="s">
        <v>373</v>
      </c>
      <c r="E210" s="12" t="s">
        <v>388</v>
      </c>
      <c r="F210" s="12" t="s">
        <v>679</v>
      </c>
      <c r="G210" s="12" t="s">
        <v>374</v>
      </c>
      <c r="H210" s="12" t="s">
        <v>375</v>
      </c>
      <c r="I210" s="12" t="s">
        <v>376</v>
      </c>
      <c r="J210" s="12" t="s">
        <v>690</v>
      </c>
      <c r="K210" s="8" t="s">
        <v>1050</v>
      </c>
      <c r="L210" s="8">
        <v>43</v>
      </c>
      <c r="M210" s="8" t="str">
        <f>VLOOKUP(L210,' (참고) 예산별 범례'!$A$2:$C$45,3,0)</f>
        <v>교부세 및 기타</v>
      </c>
      <c r="N210" s="8"/>
      <c r="O210" s="148">
        <v>9</v>
      </c>
      <c r="P210" s="8" t="str">
        <f>VLOOKUP(O210,' (참고) 예산별 범례'!$I$68:$J$76,2,0)</f>
        <v>기타</v>
      </c>
      <c r="Q210" s="12"/>
      <c r="R210" s="12"/>
      <c r="S210" s="8" t="s">
        <v>344</v>
      </c>
      <c r="T210" s="8" t="s">
        <v>427</v>
      </c>
      <c r="U210" s="34">
        <v>800000</v>
      </c>
      <c r="V210" s="35"/>
      <c r="W210" s="36">
        <f t="shared" si="25"/>
        <v>800000</v>
      </c>
      <c r="X210" s="37">
        <f t="shared" si="21"/>
        <v>696791.61335589585</v>
      </c>
      <c r="Y210" s="37">
        <f t="shared" ref="Y210:Y216" si="26">W210-X210</f>
        <v>103208.38664410415</v>
      </c>
      <c r="Z210" s="40">
        <v>0.87098951669486979</v>
      </c>
      <c r="AA210" s="54"/>
    </row>
    <row r="211" spans="2:27" ht="38.25">
      <c r="B211" s="8"/>
      <c r="C211" s="39"/>
      <c r="D211" s="12" t="s">
        <v>373</v>
      </c>
      <c r="E211" s="12" t="s">
        <v>388</v>
      </c>
      <c r="F211" s="12" t="s">
        <v>679</v>
      </c>
      <c r="G211" s="12" t="s">
        <v>374</v>
      </c>
      <c r="H211" s="12" t="s">
        <v>375</v>
      </c>
      <c r="I211" s="12" t="s">
        <v>376</v>
      </c>
      <c r="J211" s="12" t="s">
        <v>691</v>
      </c>
      <c r="K211" s="8" t="s">
        <v>1050</v>
      </c>
      <c r="L211" s="8">
        <v>43</v>
      </c>
      <c r="M211" s="8" t="str">
        <f>VLOOKUP(L211,' (참고) 예산별 범례'!$A$2:$C$45,3,0)</f>
        <v>교부세 및 기타</v>
      </c>
      <c r="N211" s="8"/>
      <c r="O211" s="148">
        <v>9</v>
      </c>
      <c r="P211" s="8" t="str">
        <f>VLOOKUP(O211,' (참고) 예산별 범례'!$I$68:$J$76,2,0)</f>
        <v>기타</v>
      </c>
      <c r="Q211" s="12"/>
      <c r="R211" s="12"/>
      <c r="S211" s="8" t="s">
        <v>344</v>
      </c>
      <c r="T211" s="8" t="s">
        <v>427</v>
      </c>
      <c r="U211" s="34">
        <v>1000000</v>
      </c>
      <c r="V211" s="35"/>
      <c r="W211" s="36">
        <f t="shared" si="25"/>
        <v>1000000</v>
      </c>
      <c r="X211" s="37">
        <f t="shared" si="21"/>
        <v>870989.51669486985</v>
      </c>
      <c r="Y211" s="37">
        <f t="shared" si="26"/>
        <v>129010.48330513015</v>
      </c>
      <c r="Z211" s="40">
        <v>0.87098951669486979</v>
      </c>
      <c r="AA211" s="54"/>
    </row>
    <row r="212" spans="2:27" ht="38.25">
      <c r="B212" s="8"/>
      <c r="C212" s="39"/>
      <c r="D212" s="12" t="s">
        <v>373</v>
      </c>
      <c r="E212" s="12" t="s">
        <v>388</v>
      </c>
      <c r="F212" s="12" t="s">
        <v>679</v>
      </c>
      <c r="G212" s="12" t="s">
        <v>374</v>
      </c>
      <c r="H212" s="12" t="s">
        <v>375</v>
      </c>
      <c r="I212" s="12" t="s">
        <v>376</v>
      </c>
      <c r="J212" s="12" t="s">
        <v>692</v>
      </c>
      <c r="K212" s="8" t="s">
        <v>1050</v>
      </c>
      <c r="L212" s="8">
        <v>36</v>
      </c>
      <c r="M212" s="8" t="str">
        <f>VLOOKUP(L212,' (참고) 예산별 범례'!$A$2:$C$45,3,0)</f>
        <v>안전문화 및 교육·훈련·홍보</v>
      </c>
      <c r="N212" s="8"/>
      <c r="O212" s="148">
        <v>5</v>
      </c>
      <c r="P212" s="8" t="str">
        <f>VLOOKUP(O212,' (참고) 예산별 범례'!$I$68:$J$76,2,0)</f>
        <v>안전관련 교육훈련홍보</v>
      </c>
      <c r="Q212" s="12"/>
      <c r="R212" s="12"/>
      <c r="S212" s="8" t="s">
        <v>344</v>
      </c>
      <c r="T212" s="8" t="s">
        <v>427</v>
      </c>
      <c r="U212" s="34">
        <v>4000000</v>
      </c>
      <c r="V212" s="35"/>
      <c r="W212" s="36">
        <f t="shared" si="25"/>
        <v>4000000</v>
      </c>
      <c r="X212" s="37">
        <f t="shared" si="21"/>
        <v>3483958.0667794794</v>
      </c>
      <c r="Y212" s="37">
        <f t="shared" si="26"/>
        <v>516041.93322052062</v>
      </c>
      <c r="Z212" s="40">
        <v>0.87098951669486979</v>
      </c>
      <c r="AA212" s="54"/>
    </row>
    <row r="213" spans="2:27" ht="38.25">
      <c r="B213" s="8"/>
      <c r="C213" s="39"/>
      <c r="D213" s="12" t="s">
        <v>373</v>
      </c>
      <c r="E213" s="12" t="s">
        <v>388</v>
      </c>
      <c r="F213" s="12" t="s">
        <v>679</v>
      </c>
      <c r="G213" s="12" t="s">
        <v>374</v>
      </c>
      <c r="H213" s="12" t="s">
        <v>375</v>
      </c>
      <c r="I213" s="12" t="s">
        <v>376</v>
      </c>
      <c r="J213" s="12" t="s">
        <v>693</v>
      </c>
      <c r="K213" s="8" t="s">
        <v>1050</v>
      </c>
      <c r="L213" s="8">
        <v>43</v>
      </c>
      <c r="M213" s="8" t="str">
        <f>VLOOKUP(L213,' (참고) 예산별 범례'!$A$2:$C$45,3,0)</f>
        <v>교부세 및 기타</v>
      </c>
      <c r="N213" s="8"/>
      <c r="O213" s="148">
        <v>9</v>
      </c>
      <c r="P213" s="8" t="str">
        <f>VLOOKUP(O213,' (참고) 예산별 범례'!$I$68:$J$76,2,0)</f>
        <v>기타</v>
      </c>
      <c r="Q213" s="12"/>
      <c r="R213" s="8"/>
      <c r="S213" s="8" t="s">
        <v>344</v>
      </c>
      <c r="T213" s="8" t="s">
        <v>427</v>
      </c>
      <c r="U213" s="34">
        <v>840000</v>
      </c>
      <c r="V213" s="35"/>
      <c r="W213" s="36">
        <f t="shared" si="25"/>
        <v>840000</v>
      </c>
      <c r="X213" s="37">
        <f t="shared" si="21"/>
        <v>731631.19402369065</v>
      </c>
      <c r="Y213" s="37">
        <f t="shared" si="26"/>
        <v>108368.80597630935</v>
      </c>
      <c r="Z213" s="40">
        <v>0.87098951669486979</v>
      </c>
      <c r="AA213" s="54"/>
    </row>
    <row r="214" spans="2:27" ht="38.25">
      <c r="B214" s="8"/>
      <c r="C214" s="39"/>
      <c r="D214" s="12" t="s">
        <v>373</v>
      </c>
      <c r="E214" s="12" t="s">
        <v>388</v>
      </c>
      <c r="F214" s="12" t="s">
        <v>679</v>
      </c>
      <c r="G214" s="12" t="s">
        <v>374</v>
      </c>
      <c r="H214" s="12" t="s">
        <v>375</v>
      </c>
      <c r="I214" s="12" t="s">
        <v>376</v>
      </c>
      <c r="J214" s="12" t="s">
        <v>694</v>
      </c>
      <c r="K214" s="8" t="s">
        <v>1050</v>
      </c>
      <c r="L214" s="8">
        <v>43</v>
      </c>
      <c r="M214" s="8" t="str">
        <f>VLOOKUP(L214,' (참고) 예산별 범례'!$A$2:$C$45,3,0)</f>
        <v>교부세 및 기타</v>
      </c>
      <c r="N214" s="8"/>
      <c r="O214" s="148">
        <v>9</v>
      </c>
      <c r="P214" s="8" t="str">
        <f>VLOOKUP(O214,' (참고) 예산별 범례'!$I$68:$J$76,2,0)</f>
        <v>기타</v>
      </c>
      <c r="Q214" s="12"/>
      <c r="R214" s="12"/>
      <c r="S214" s="8" t="s">
        <v>344</v>
      </c>
      <c r="T214" s="8" t="s">
        <v>427</v>
      </c>
      <c r="U214" s="34">
        <v>2800000</v>
      </c>
      <c r="V214" s="35"/>
      <c r="W214" s="36">
        <f t="shared" si="25"/>
        <v>2800000</v>
      </c>
      <c r="X214" s="37">
        <f t="shared" si="21"/>
        <v>2438770.6467456352</v>
      </c>
      <c r="Y214" s="37">
        <f t="shared" si="26"/>
        <v>361229.3532543648</v>
      </c>
      <c r="Z214" s="40">
        <v>0.87098951669486979</v>
      </c>
      <c r="AA214" s="54"/>
    </row>
    <row r="215" spans="2:27" ht="38.25">
      <c r="B215" s="8"/>
      <c r="C215" s="39"/>
      <c r="D215" s="12" t="s">
        <v>373</v>
      </c>
      <c r="E215" s="12" t="s">
        <v>388</v>
      </c>
      <c r="F215" s="12" t="s">
        <v>679</v>
      </c>
      <c r="G215" s="12" t="s">
        <v>374</v>
      </c>
      <c r="H215" s="12" t="s">
        <v>375</v>
      </c>
      <c r="I215" s="12" t="s">
        <v>376</v>
      </c>
      <c r="J215" s="12" t="s">
        <v>695</v>
      </c>
      <c r="K215" s="8" t="s">
        <v>1050</v>
      </c>
      <c r="L215" s="8">
        <v>43</v>
      </c>
      <c r="M215" s="8" t="str">
        <f>VLOOKUP(L215,' (참고) 예산별 범례'!$A$2:$C$45,3,0)</f>
        <v>교부세 및 기타</v>
      </c>
      <c r="N215" s="8"/>
      <c r="O215" s="148">
        <v>9</v>
      </c>
      <c r="P215" s="8" t="str">
        <f>VLOOKUP(O215,' (참고) 예산별 범례'!$I$68:$J$76,2,0)</f>
        <v>기타</v>
      </c>
      <c r="Q215" s="12"/>
      <c r="R215" s="12"/>
      <c r="S215" s="8" t="s">
        <v>344</v>
      </c>
      <c r="T215" s="8" t="s">
        <v>427</v>
      </c>
      <c r="U215" s="34">
        <v>600000</v>
      </c>
      <c r="V215" s="35"/>
      <c r="W215" s="36">
        <f t="shared" si="25"/>
        <v>600000</v>
      </c>
      <c r="X215" s="37">
        <f t="shared" si="21"/>
        <v>522593.71001692186</v>
      </c>
      <c r="Y215" s="37">
        <f t="shared" si="26"/>
        <v>77406.289983078139</v>
      </c>
      <c r="Z215" s="40">
        <v>0.87098951669486979</v>
      </c>
      <c r="AA215" s="54"/>
    </row>
    <row r="216" spans="2:27" ht="38.25">
      <c r="B216" s="8"/>
      <c r="C216" s="39"/>
      <c r="D216" s="12" t="s">
        <v>373</v>
      </c>
      <c r="E216" s="12" t="s">
        <v>388</v>
      </c>
      <c r="F216" s="12" t="s">
        <v>679</v>
      </c>
      <c r="G216" s="12" t="s">
        <v>377</v>
      </c>
      <c r="H216" s="12" t="s">
        <v>375</v>
      </c>
      <c r="I216" s="12" t="s">
        <v>378</v>
      </c>
      <c r="J216" s="12" t="s">
        <v>496</v>
      </c>
      <c r="K216" s="8" t="s">
        <v>1050</v>
      </c>
      <c r="L216" s="8">
        <v>43</v>
      </c>
      <c r="M216" s="8" t="str">
        <f>VLOOKUP(L216,' (참고) 예산별 범례'!$A$2:$C$45,3,0)</f>
        <v>교부세 및 기타</v>
      </c>
      <c r="N216" s="8"/>
      <c r="O216" s="148">
        <v>2</v>
      </c>
      <c r="P216" s="8" t="str">
        <f>VLOOKUP(O216,' (참고) 예산별 범례'!$I$68:$J$76,2,0)</f>
        <v>안전사업비 및 안전관리비</v>
      </c>
      <c r="Q216" s="12"/>
      <c r="R216" s="12"/>
      <c r="S216" s="8" t="s">
        <v>344</v>
      </c>
      <c r="T216" s="8" t="s">
        <v>427</v>
      </c>
      <c r="U216" s="34">
        <v>600000</v>
      </c>
      <c r="V216" s="35"/>
      <c r="W216" s="36">
        <f t="shared" si="25"/>
        <v>600000</v>
      </c>
      <c r="X216" s="37">
        <f t="shared" si="21"/>
        <v>594380.60693917249</v>
      </c>
      <c r="Y216" s="37">
        <f t="shared" si="26"/>
        <v>5619.3930608275114</v>
      </c>
      <c r="Z216" s="40">
        <v>0.9906343448986209</v>
      </c>
      <c r="AA216" s="54"/>
    </row>
    <row r="217" spans="2:27" ht="38.25">
      <c r="B217" s="8"/>
      <c r="C217" s="39"/>
      <c r="D217" s="12" t="s">
        <v>373</v>
      </c>
      <c r="E217" s="12" t="s">
        <v>388</v>
      </c>
      <c r="F217" s="12" t="s">
        <v>679</v>
      </c>
      <c r="G217" s="12" t="s">
        <v>377</v>
      </c>
      <c r="H217" s="12" t="s">
        <v>375</v>
      </c>
      <c r="I217" s="12" t="s">
        <v>378</v>
      </c>
      <c r="J217" s="12" t="s">
        <v>696</v>
      </c>
      <c r="K217" s="8" t="s">
        <v>1049</v>
      </c>
      <c r="L217" s="8">
        <v>10</v>
      </c>
      <c r="M217" s="8" t="str">
        <f>VLOOKUP(L217,' (참고) 예산별 범례'!$A$2:$C$45,3,0)</f>
        <v>화재·폭발</v>
      </c>
      <c r="N217" s="8"/>
      <c r="O217" s="148">
        <v>2</v>
      </c>
      <c r="P217" s="8" t="str">
        <f>VLOOKUP(O217,' (참고) 예산별 범례'!$I$68:$J$76,2,0)</f>
        <v>안전사업비 및 안전관리비</v>
      </c>
      <c r="Q217" s="12"/>
      <c r="R217" s="8" t="s">
        <v>344</v>
      </c>
      <c r="S217" s="12"/>
      <c r="T217" s="8" t="s">
        <v>427</v>
      </c>
      <c r="U217" s="34">
        <v>7200000</v>
      </c>
      <c r="V217" s="35"/>
      <c r="W217" s="36">
        <f t="shared" si="25"/>
        <v>7200000</v>
      </c>
      <c r="X217" s="37">
        <f t="shared" si="21"/>
        <v>7132567.2832700703</v>
      </c>
      <c r="Y217" s="37">
        <f t="shared" ref="Y217:Y225" si="27">W217-X217</f>
        <v>67432.716729929671</v>
      </c>
      <c r="Z217" s="40">
        <v>0.9906343448986209</v>
      </c>
      <c r="AA217" s="54"/>
    </row>
    <row r="218" spans="2:27" ht="38.25">
      <c r="B218" s="8"/>
      <c r="C218" s="39"/>
      <c r="D218" s="12" t="s">
        <v>373</v>
      </c>
      <c r="E218" s="12" t="s">
        <v>388</v>
      </c>
      <c r="F218" s="12" t="s">
        <v>679</v>
      </c>
      <c r="G218" s="12" t="s">
        <v>377</v>
      </c>
      <c r="H218" s="12" t="s">
        <v>375</v>
      </c>
      <c r="I218" s="12" t="s">
        <v>378</v>
      </c>
      <c r="J218" s="12" t="s">
        <v>697</v>
      </c>
      <c r="K218" s="8" t="s">
        <v>1049</v>
      </c>
      <c r="L218" s="8">
        <v>12</v>
      </c>
      <c r="M218" s="8" t="str">
        <f>VLOOKUP(L218,' (참고) 예산별 범례'!$A$2:$C$45,3,0)</f>
        <v>시설물 재난·사고</v>
      </c>
      <c r="N218" s="8"/>
      <c r="O218" s="148">
        <v>2</v>
      </c>
      <c r="P218" s="8" t="str">
        <f>VLOOKUP(O218,' (참고) 예산별 범례'!$I$68:$J$76,2,0)</f>
        <v>안전사업비 및 안전관리비</v>
      </c>
      <c r="Q218" s="12"/>
      <c r="R218" s="8" t="s">
        <v>344</v>
      </c>
      <c r="S218" s="12"/>
      <c r="T218" s="8" t="s">
        <v>427</v>
      </c>
      <c r="U218" s="34">
        <v>500000</v>
      </c>
      <c r="V218" s="35"/>
      <c r="W218" s="36">
        <f t="shared" si="25"/>
        <v>500000</v>
      </c>
      <c r="X218" s="37">
        <f t="shared" si="21"/>
        <v>495317.17244931043</v>
      </c>
      <c r="Y218" s="37">
        <f t="shared" si="27"/>
        <v>4682.8275506895734</v>
      </c>
      <c r="Z218" s="40">
        <v>0.9906343448986209</v>
      </c>
      <c r="AA218" s="54"/>
    </row>
    <row r="219" spans="2:27" ht="38.25">
      <c r="B219" s="8"/>
      <c r="C219" s="39"/>
      <c r="D219" s="12" t="s">
        <v>373</v>
      </c>
      <c r="E219" s="12" t="s">
        <v>388</v>
      </c>
      <c r="F219" s="12" t="s">
        <v>679</v>
      </c>
      <c r="G219" s="12" t="s">
        <v>377</v>
      </c>
      <c r="H219" s="12" t="s">
        <v>375</v>
      </c>
      <c r="I219" s="12" t="s">
        <v>378</v>
      </c>
      <c r="J219" s="12" t="s">
        <v>698</v>
      </c>
      <c r="K219" s="8" t="s">
        <v>1049</v>
      </c>
      <c r="L219" s="8">
        <v>12</v>
      </c>
      <c r="M219" s="8" t="str">
        <f>VLOOKUP(L219,' (참고) 예산별 범례'!$A$2:$C$45,3,0)</f>
        <v>시설물 재난·사고</v>
      </c>
      <c r="N219" s="8"/>
      <c r="O219" s="148">
        <v>1</v>
      </c>
      <c r="P219" s="8" t="str">
        <f>VLOOKUP(O219,' (참고) 예산별 범례'!$I$68:$J$76,2,0)</f>
        <v>위험설비 정비 및 개보수</v>
      </c>
      <c r="Q219" s="12"/>
      <c r="R219" s="8" t="s">
        <v>344</v>
      </c>
      <c r="S219" s="12"/>
      <c r="T219" s="8" t="s">
        <v>442</v>
      </c>
      <c r="U219" s="34">
        <v>3600000</v>
      </c>
      <c r="V219" s="35"/>
      <c r="W219" s="36">
        <f t="shared" si="25"/>
        <v>3600000</v>
      </c>
      <c r="X219" s="37">
        <f t="shared" si="21"/>
        <v>3566283.6416350352</v>
      </c>
      <c r="Y219" s="37">
        <f t="shared" si="27"/>
        <v>33716.358364964835</v>
      </c>
      <c r="Z219" s="40">
        <v>0.9906343448986209</v>
      </c>
      <c r="AA219" s="54"/>
    </row>
    <row r="220" spans="2:27" ht="38.25">
      <c r="B220" s="8"/>
      <c r="C220" s="39"/>
      <c r="D220" s="12" t="s">
        <v>373</v>
      </c>
      <c r="E220" s="12" t="s">
        <v>388</v>
      </c>
      <c r="F220" s="12" t="s">
        <v>679</v>
      </c>
      <c r="G220" s="12" t="s">
        <v>377</v>
      </c>
      <c r="H220" s="12" t="s">
        <v>375</v>
      </c>
      <c r="I220" s="12" t="s">
        <v>378</v>
      </c>
      <c r="J220" s="12" t="s">
        <v>556</v>
      </c>
      <c r="K220" s="152" t="s">
        <v>1049</v>
      </c>
      <c r="L220" s="152">
        <v>19</v>
      </c>
      <c r="M220" s="8" t="str">
        <f>VLOOKUP(L220,' (참고) 예산별 범례'!$A$2:$C$45,3,0)</f>
        <v>미세먼지</v>
      </c>
      <c r="N220" s="8"/>
      <c r="O220" s="148">
        <v>9</v>
      </c>
      <c r="P220" s="8" t="str">
        <f>VLOOKUP(O220,' (참고) 예산별 범례'!$I$68:$J$76,2,0)</f>
        <v>기타</v>
      </c>
      <c r="Q220" s="12"/>
      <c r="R220" s="12"/>
      <c r="S220" s="8" t="s">
        <v>344</v>
      </c>
      <c r="T220" s="8" t="s">
        <v>428</v>
      </c>
      <c r="U220" s="34">
        <v>180000</v>
      </c>
      <c r="V220" s="35"/>
      <c r="W220" s="36">
        <f t="shared" si="25"/>
        <v>180000</v>
      </c>
      <c r="X220" s="37">
        <f t="shared" si="21"/>
        <v>178314.18208175176</v>
      </c>
      <c r="Y220" s="37">
        <f t="shared" si="27"/>
        <v>1685.8179182482418</v>
      </c>
      <c r="Z220" s="40">
        <v>0.9906343448986209</v>
      </c>
      <c r="AA220" s="54"/>
    </row>
    <row r="221" spans="2:27" ht="38.25">
      <c r="B221" s="8"/>
      <c r="C221" s="39"/>
      <c r="D221" s="12" t="s">
        <v>373</v>
      </c>
      <c r="E221" s="12" t="s">
        <v>388</v>
      </c>
      <c r="F221" s="12" t="s">
        <v>679</v>
      </c>
      <c r="G221" s="12" t="s">
        <v>377</v>
      </c>
      <c r="H221" s="12" t="s">
        <v>375</v>
      </c>
      <c r="I221" s="12" t="s">
        <v>378</v>
      </c>
      <c r="J221" s="12" t="s">
        <v>699</v>
      </c>
      <c r="K221" s="8" t="s">
        <v>1050</v>
      </c>
      <c r="L221" s="8">
        <v>43</v>
      </c>
      <c r="M221" s="8" t="str">
        <f>VLOOKUP(L221,' (참고) 예산별 범례'!$A$2:$C$45,3,0)</f>
        <v>교부세 및 기타</v>
      </c>
      <c r="N221" s="8"/>
      <c r="O221" s="148">
        <v>1</v>
      </c>
      <c r="P221" s="8" t="str">
        <f>VLOOKUP(O221,' (참고) 예산별 범례'!$I$68:$J$76,2,0)</f>
        <v>위험설비 정비 및 개보수</v>
      </c>
      <c r="Q221" s="12"/>
      <c r="R221" s="8" t="s">
        <v>344</v>
      </c>
      <c r="S221" s="12"/>
      <c r="T221" s="8" t="s">
        <v>428</v>
      </c>
      <c r="U221" s="34">
        <v>5082000</v>
      </c>
      <c r="V221" s="35"/>
      <c r="W221" s="36">
        <f t="shared" si="25"/>
        <v>5082000</v>
      </c>
      <c r="X221" s="37">
        <f t="shared" si="21"/>
        <v>5034403.7407747917</v>
      </c>
      <c r="Y221" s="37">
        <f t="shared" si="27"/>
        <v>47596.259225208312</v>
      </c>
      <c r="Z221" s="40">
        <v>0.9906343448986209</v>
      </c>
      <c r="AA221" s="54"/>
    </row>
    <row r="222" spans="2:27" ht="38.25">
      <c r="B222" s="8"/>
      <c r="C222" s="39"/>
      <c r="D222" s="12" t="s">
        <v>373</v>
      </c>
      <c r="E222" s="12" t="s">
        <v>388</v>
      </c>
      <c r="F222" s="12" t="s">
        <v>679</v>
      </c>
      <c r="G222" s="12" t="s">
        <v>377</v>
      </c>
      <c r="H222" s="12" t="s">
        <v>375</v>
      </c>
      <c r="I222" s="12" t="s">
        <v>378</v>
      </c>
      <c r="J222" s="12" t="s">
        <v>539</v>
      </c>
      <c r="K222" s="8" t="s">
        <v>1050</v>
      </c>
      <c r="L222" s="8">
        <v>43</v>
      </c>
      <c r="M222" s="8" t="str">
        <f>VLOOKUP(L222,' (참고) 예산별 범례'!$A$2:$C$45,3,0)</f>
        <v>교부세 및 기타</v>
      </c>
      <c r="N222" s="8"/>
      <c r="O222" s="148">
        <v>1</v>
      </c>
      <c r="P222" s="8" t="str">
        <f>VLOOKUP(O222,' (참고) 예산별 범례'!$I$68:$J$76,2,0)</f>
        <v>위험설비 정비 및 개보수</v>
      </c>
      <c r="Q222" s="12"/>
      <c r="R222" s="8" t="s">
        <v>344</v>
      </c>
      <c r="S222" s="12"/>
      <c r="T222" s="8" t="s">
        <v>428</v>
      </c>
      <c r="U222" s="34">
        <v>475000</v>
      </c>
      <c r="V222" s="35"/>
      <c r="W222" s="36">
        <f t="shared" si="25"/>
        <v>475000</v>
      </c>
      <c r="X222" s="37">
        <f t="shared" si="21"/>
        <v>470551.31382684491</v>
      </c>
      <c r="Y222" s="37">
        <f t="shared" si="27"/>
        <v>4448.6861731550889</v>
      </c>
      <c r="Z222" s="40">
        <v>0.9906343448986209</v>
      </c>
      <c r="AA222" s="54"/>
    </row>
    <row r="223" spans="2:27" ht="38.25">
      <c r="B223" s="8"/>
      <c r="C223" s="39"/>
      <c r="D223" s="12" t="s">
        <v>373</v>
      </c>
      <c r="E223" s="12" t="s">
        <v>388</v>
      </c>
      <c r="F223" s="12" t="s">
        <v>679</v>
      </c>
      <c r="G223" s="12" t="s">
        <v>377</v>
      </c>
      <c r="H223" s="12" t="s">
        <v>375</v>
      </c>
      <c r="I223" s="12" t="s">
        <v>378</v>
      </c>
      <c r="J223" s="12" t="s">
        <v>700</v>
      </c>
      <c r="K223" s="8" t="s">
        <v>1049</v>
      </c>
      <c r="L223" s="8">
        <v>12</v>
      </c>
      <c r="M223" s="8" t="str">
        <f>VLOOKUP(L223,' (참고) 예산별 범례'!$A$2:$C$45,3,0)</f>
        <v>시설물 재난·사고</v>
      </c>
      <c r="N223" s="8"/>
      <c r="O223" s="148">
        <v>1</v>
      </c>
      <c r="P223" s="8" t="str">
        <f>VLOOKUP(O223,' (참고) 예산별 범례'!$I$68:$J$76,2,0)</f>
        <v>위험설비 정비 및 개보수</v>
      </c>
      <c r="Q223" s="12"/>
      <c r="R223" s="12"/>
      <c r="S223" s="8" t="s">
        <v>344</v>
      </c>
      <c r="T223" s="8" t="s">
        <v>442</v>
      </c>
      <c r="U223" s="34">
        <v>232000000</v>
      </c>
      <c r="V223" s="35">
        <f>-22000000+296000000</f>
        <v>274000000</v>
      </c>
      <c r="W223" s="36">
        <f t="shared" si="25"/>
        <v>506000000</v>
      </c>
      <c r="X223" s="37">
        <f t="shared" si="21"/>
        <v>501260978.51870215</v>
      </c>
      <c r="Y223" s="37">
        <f t="shared" si="27"/>
        <v>4739021.4812978506</v>
      </c>
      <c r="Z223" s="40">
        <v>0.9906343448986209</v>
      </c>
      <c r="AA223" s="54"/>
    </row>
    <row r="224" spans="2:27" ht="38.25">
      <c r="B224" s="8"/>
      <c r="C224" s="39"/>
      <c r="D224" s="12" t="s">
        <v>373</v>
      </c>
      <c r="E224" s="12" t="s">
        <v>388</v>
      </c>
      <c r="F224" s="12" t="s">
        <v>679</v>
      </c>
      <c r="G224" s="12" t="s">
        <v>377</v>
      </c>
      <c r="H224" s="12" t="s">
        <v>375</v>
      </c>
      <c r="I224" s="12" t="s">
        <v>378</v>
      </c>
      <c r="J224" s="12" t="s">
        <v>701</v>
      </c>
      <c r="K224" s="8" t="s">
        <v>1050</v>
      </c>
      <c r="L224" s="8">
        <v>43</v>
      </c>
      <c r="M224" s="8" t="str">
        <f>VLOOKUP(L224,' (참고) 예산별 범례'!$A$2:$C$45,3,0)</f>
        <v>교부세 및 기타</v>
      </c>
      <c r="N224" s="8"/>
      <c r="O224" s="148">
        <v>9</v>
      </c>
      <c r="P224" s="8" t="str">
        <f>VLOOKUP(O224,' (참고) 예산별 범례'!$I$68:$J$76,2,0)</f>
        <v>기타</v>
      </c>
      <c r="Q224" s="12"/>
      <c r="R224" s="12"/>
      <c r="S224" s="8" t="s">
        <v>344</v>
      </c>
      <c r="T224" s="8" t="s">
        <v>427</v>
      </c>
      <c r="U224" s="34">
        <v>1000</v>
      </c>
      <c r="V224" s="35"/>
      <c r="W224" s="36">
        <f t="shared" si="25"/>
        <v>1000</v>
      </c>
      <c r="X224" s="37">
        <f t="shared" si="21"/>
        <v>990.63434489862095</v>
      </c>
      <c r="Y224" s="37">
        <f t="shared" si="27"/>
        <v>9.3656551013790477</v>
      </c>
      <c r="Z224" s="40">
        <v>0.9906343448986209</v>
      </c>
      <c r="AA224" s="54"/>
    </row>
    <row r="225" spans="2:27" ht="38.25">
      <c r="B225" s="8"/>
      <c r="C225" s="39"/>
      <c r="D225" s="12" t="s">
        <v>373</v>
      </c>
      <c r="E225" s="12" t="s">
        <v>388</v>
      </c>
      <c r="F225" s="12" t="s">
        <v>679</v>
      </c>
      <c r="G225" s="12" t="s">
        <v>377</v>
      </c>
      <c r="H225" s="12" t="s">
        <v>375</v>
      </c>
      <c r="I225" s="12" t="s">
        <v>378</v>
      </c>
      <c r="J225" s="12" t="s">
        <v>702</v>
      </c>
      <c r="K225" s="8" t="s">
        <v>1049</v>
      </c>
      <c r="L225" s="8">
        <v>12</v>
      </c>
      <c r="M225" s="8" t="str">
        <f>VLOOKUP(L225,' (참고) 예산별 범례'!$A$2:$C$45,3,0)</f>
        <v>시설물 재난·사고</v>
      </c>
      <c r="N225" s="8"/>
      <c r="O225" s="148">
        <v>1</v>
      </c>
      <c r="P225" s="8" t="str">
        <f>VLOOKUP(O225,' (참고) 예산별 범례'!$I$68:$J$76,2,0)</f>
        <v>위험설비 정비 및 개보수</v>
      </c>
      <c r="Q225" s="12"/>
      <c r="R225" s="12"/>
      <c r="S225" s="8" t="s">
        <v>344</v>
      </c>
      <c r="T225" s="8" t="s">
        <v>442</v>
      </c>
      <c r="U225" s="34">
        <v>787037000</v>
      </c>
      <c r="V225" s="35"/>
      <c r="W225" s="36">
        <f t="shared" si="25"/>
        <v>787037000</v>
      </c>
      <c r="X225" s="37">
        <f t="shared" si="21"/>
        <v>779665882.90597594</v>
      </c>
      <c r="Y225" s="37">
        <f t="shared" si="27"/>
        <v>7371117.0940240622</v>
      </c>
      <c r="Z225" s="40">
        <v>0.9906343448986209</v>
      </c>
      <c r="AA225" s="54"/>
    </row>
    <row r="226" spans="2:27" ht="38.25">
      <c r="B226" s="8"/>
      <c r="C226" s="39"/>
      <c r="D226" s="12" t="s">
        <v>373</v>
      </c>
      <c r="E226" s="12" t="s">
        <v>388</v>
      </c>
      <c r="F226" s="12" t="s">
        <v>679</v>
      </c>
      <c r="G226" s="12" t="s">
        <v>379</v>
      </c>
      <c r="H226" s="12" t="s">
        <v>375</v>
      </c>
      <c r="I226" s="12" t="s">
        <v>386</v>
      </c>
      <c r="J226" s="12" t="s">
        <v>703</v>
      </c>
      <c r="K226" s="8" t="s">
        <v>1050</v>
      </c>
      <c r="L226" s="8">
        <v>36</v>
      </c>
      <c r="M226" s="8" t="str">
        <f>VLOOKUP(L226,' (참고) 예산별 범례'!$A$2:$C$45,3,0)</f>
        <v>안전문화 및 교육·훈련·홍보</v>
      </c>
      <c r="N226" s="8"/>
      <c r="O226" s="148">
        <v>5</v>
      </c>
      <c r="P226" s="8" t="str">
        <f>VLOOKUP(O226,' (참고) 예산별 범례'!$I$68:$J$76,2,0)</f>
        <v>안전관련 교육훈련홍보</v>
      </c>
      <c r="Q226" s="8" t="s">
        <v>344</v>
      </c>
      <c r="R226" s="12"/>
      <c r="S226" s="12"/>
      <c r="T226" s="8" t="s">
        <v>427</v>
      </c>
      <c r="U226" s="34">
        <v>200000</v>
      </c>
      <c r="V226" s="35"/>
      <c r="W226" s="36">
        <f t="shared" si="25"/>
        <v>200000</v>
      </c>
      <c r="X226" s="37">
        <f t="shared" si="21"/>
        <v>59076.923076923085</v>
      </c>
      <c r="Y226" s="37">
        <f t="shared" ref="Y226:Y232" si="28">W226-X226</f>
        <v>140923.07692307691</v>
      </c>
      <c r="Z226" s="40">
        <v>0.29538461538461541</v>
      </c>
      <c r="AA226" s="54"/>
    </row>
    <row r="227" spans="2:27" ht="38.25">
      <c r="B227" s="8"/>
      <c r="C227" s="39"/>
      <c r="D227" s="12" t="s">
        <v>373</v>
      </c>
      <c r="E227" s="12" t="s">
        <v>388</v>
      </c>
      <c r="F227" s="12" t="s">
        <v>679</v>
      </c>
      <c r="G227" s="12" t="s">
        <v>379</v>
      </c>
      <c r="H227" s="12" t="s">
        <v>375</v>
      </c>
      <c r="I227" s="12" t="s">
        <v>386</v>
      </c>
      <c r="J227" s="12" t="s">
        <v>704</v>
      </c>
      <c r="K227" s="8" t="s">
        <v>1050</v>
      </c>
      <c r="L227" s="8">
        <v>36</v>
      </c>
      <c r="M227" s="8" t="str">
        <f>VLOOKUP(L227,' (참고) 예산별 범례'!$A$2:$C$45,3,0)</f>
        <v>안전문화 및 교육·훈련·홍보</v>
      </c>
      <c r="N227" s="8"/>
      <c r="O227" s="148">
        <v>5</v>
      </c>
      <c r="P227" s="8" t="str">
        <f>VLOOKUP(O227,' (참고) 예산별 범례'!$I$68:$J$76,2,0)</f>
        <v>안전관련 교육훈련홍보</v>
      </c>
      <c r="Q227" s="8" t="s">
        <v>344</v>
      </c>
      <c r="R227" s="12"/>
      <c r="S227" s="12"/>
      <c r="T227" s="8" t="s">
        <v>427</v>
      </c>
      <c r="U227" s="34">
        <v>200000</v>
      </c>
      <c r="V227" s="35"/>
      <c r="W227" s="36">
        <f t="shared" si="25"/>
        <v>200000</v>
      </c>
      <c r="X227" s="37">
        <f t="shared" si="21"/>
        <v>59076.923076923085</v>
      </c>
      <c r="Y227" s="37">
        <f t="shared" si="28"/>
        <v>140923.07692307691</v>
      </c>
      <c r="Z227" s="40">
        <v>0.29538461538461541</v>
      </c>
      <c r="AA227" s="54"/>
    </row>
    <row r="228" spans="2:27" ht="38.25">
      <c r="B228" s="8"/>
      <c r="C228" s="39"/>
      <c r="D228" s="12" t="s">
        <v>373</v>
      </c>
      <c r="E228" s="12" t="s">
        <v>388</v>
      </c>
      <c r="F228" s="12" t="s">
        <v>679</v>
      </c>
      <c r="G228" s="12" t="s">
        <v>379</v>
      </c>
      <c r="H228" s="12" t="s">
        <v>375</v>
      </c>
      <c r="I228" s="12" t="s">
        <v>386</v>
      </c>
      <c r="J228" s="12" t="s">
        <v>705</v>
      </c>
      <c r="K228" s="8" t="s">
        <v>1050</v>
      </c>
      <c r="L228" s="8">
        <v>36</v>
      </c>
      <c r="M228" s="8" t="str">
        <f>VLOOKUP(L228,' (참고) 예산별 범례'!$A$2:$C$45,3,0)</f>
        <v>안전문화 및 교육·훈련·홍보</v>
      </c>
      <c r="N228" s="8"/>
      <c r="O228" s="148">
        <v>5</v>
      </c>
      <c r="P228" s="8" t="str">
        <f>VLOOKUP(O228,' (참고) 예산별 범례'!$I$68:$J$76,2,0)</f>
        <v>안전관련 교육훈련홍보</v>
      </c>
      <c r="Q228" s="8" t="s">
        <v>344</v>
      </c>
      <c r="R228" s="12"/>
      <c r="S228" s="12"/>
      <c r="T228" s="8" t="s">
        <v>427</v>
      </c>
      <c r="U228" s="34">
        <v>50000</v>
      </c>
      <c r="V228" s="35"/>
      <c r="W228" s="36">
        <f t="shared" si="25"/>
        <v>50000</v>
      </c>
      <c r="X228" s="37">
        <f t="shared" si="21"/>
        <v>14769.230769230771</v>
      </c>
      <c r="Y228" s="37">
        <f t="shared" si="28"/>
        <v>35230.769230769227</v>
      </c>
      <c r="Z228" s="40">
        <v>0.29538461538461541</v>
      </c>
      <c r="AA228" s="54"/>
    </row>
    <row r="229" spans="2:27" ht="38.25">
      <c r="B229" s="8"/>
      <c r="C229" s="39"/>
      <c r="D229" s="12" t="s">
        <v>373</v>
      </c>
      <c r="E229" s="12" t="s">
        <v>388</v>
      </c>
      <c r="F229" s="12" t="s">
        <v>679</v>
      </c>
      <c r="G229" s="12" t="s">
        <v>379</v>
      </c>
      <c r="H229" s="12" t="s">
        <v>375</v>
      </c>
      <c r="I229" s="12" t="s">
        <v>386</v>
      </c>
      <c r="J229" s="12" t="s">
        <v>706</v>
      </c>
      <c r="K229" s="8" t="s">
        <v>1050</v>
      </c>
      <c r="L229" s="8">
        <v>36</v>
      </c>
      <c r="M229" s="8" t="str">
        <f>VLOOKUP(L229,' (참고) 예산별 범례'!$A$2:$C$45,3,0)</f>
        <v>안전문화 및 교육·훈련·홍보</v>
      </c>
      <c r="N229" s="8"/>
      <c r="O229" s="148">
        <v>5</v>
      </c>
      <c r="P229" s="8" t="str">
        <f>VLOOKUP(O229,' (참고) 예산별 범례'!$I$68:$J$76,2,0)</f>
        <v>안전관련 교육훈련홍보</v>
      </c>
      <c r="Q229" s="8" t="s">
        <v>344</v>
      </c>
      <c r="R229" s="12"/>
      <c r="S229" s="12"/>
      <c r="T229" s="8" t="s">
        <v>427</v>
      </c>
      <c r="U229" s="34">
        <v>200000</v>
      </c>
      <c r="V229" s="35"/>
      <c r="W229" s="36">
        <f t="shared" si="25"/>
        <v>200000</v>
      </c>
      <c r="X229" s="37">
        <f t="shared" si="21"/>
        <v>59076.923076923085</v>
      </c>
      <c r="Y229" s="37">
        <f t="shared" si="28"/>
        <v>140923.07692307691</v>
      </c>
      <c r="Z229" s="40">
        <v>0.29538461538461541</v>
      </c>
      <c r="AA229" s="54"/>
    </row>
    <row r="230" spans="2:27" ht="38.25">
      <c r="B230" s="8"/>
      <c r="C230" s="39"/>
      <c r="D230" s="12" t="s">
        <v>373</v>
      </c>
      <c r="E230" s="12" t="s">
        <v>388</v>
      </c>
      <c r="F230" s="12" t="s">
        <v>679</v>
      </c>
      <c r="G230" s="12" t="s">
        <v>380</v>
      </c>
      <c r="H230" s="12" t="s">
        <v>375</v>
      </c>
      <c r="I230" s="12" t="s">
        <v>399</v>
      </c>
      <c r="J230" s="12" t="s">
        <v>707</v>
      </c>
      <c r="K230" s="8" t="s">
        <v>1050</v>
      </c>
      <c r="L230" s="8">
        <v>43</v>
      </c>
      <c r="M230" s="8" t="str">
        <f>VLOOKUP(L230,' (참고) 예산별 범례'!$A$2:$C$45,3,0)</f>
        <v>교부세 및 기타</v>
      </c>
      <c r="N230" s="8"/>
      <c r="O230" s="148">
        <v>9</v>
      </c>
      <c r="P230" s="8" t="str">
        <f>VLOOKUP(O230,' (참고) 예산별 범례'!$I$68:$J$76,2,0)</f>
        <v>기타</v>
      </c>
      <c r="Q230" s="8"/>
      <c r="R230" s="12"/>
      <c r="S230" s="8" t="s">
        <v>344</v>
      </c>
      <c r="T230" s="8" t="s">
        <v>427</v>
      </c>
      <c r="U230" s="34">
        <v>3696000</v>
      </c>
      <c r="V230" s="35"/>
      <c r="W230" s="36">
        <f t="shared" si="25"/>
        <v>3696000</v>
      </c>
      <c r="X230" s="37">
        <f t="shared" si="21"/>
        <v>2815816.4654226126</v>
      </c>
      <c r="Y230" s="37">
        <f t="shared" si="28"/>
        <v>880183.53457738739</v>
      </c>
      <c r="Z230" s="40">
        <v>0.76185510428100989</v>
      </c>
      <c r="AA230" s="54"/>
    </row>
    <row r="231" spans="2:27" ht="38.25">
      <c r="B231" s="8"/>
      <c r="C231" s="39"/>
      <c r="D231" s="12" t="s">
        <v>373</v>
      </c>
      <c r="E231" s="12" t="s">
        <v>388</v>
      </c>
      <c r="F231" s="12" t="s">
        <v>679</v>
      </c>
      <c r="G231" s="12" t="s">
        <v>380</v>
      </c>
      <c r="H231" s="12" t="s">
        <v>375</v>
      </c>
      <c r="I231" s="12" t="s">
        <v>399</v>
      </c>
      <c r="J231" s="12" t="s">
        <v>708</v>
      </c>
      <c r="K231" s="8" t="s">
        <v>1050</v>
      </c>
      <c r="L231" s="8">
        <v>43</v>
      </c>
      <c r="M231" s="8" t="str">
        <f>VLOOKUP(L231,' (참고) 예산별 범례'!$A$2:$C$45,3,0)</f>
        <v>교부세 및 기타</v>
      </c>
      <c r="N231" s="8"/>
      <c r="O231" s="148">
        <v>9</v>
      </c>
      <c r="P231" s="8" t="str">
        <f>VLOOKUP(O231,' (참고) 예산별 범례'!$I$68:$J$76,2,0)</f>
        <v>기타</v>
      </c>
      <c r="Q231" s="12"/>
      <c r="R231" s="12"/>
      <c r="S231" s="8" t="s">
        <v>344</v>
      </c>
      <c r="T231" s="8" t="s">
        <v>427</v>
      </c>
      <c r="U231" s="34">
        <v>1512000</v>
      </c>
      <c r="V231" s="35"/>
      <c r="W231" s="36">
        <f t="shared" si="25"/>
        <v>1512000</v>
      </c>
      <c r="X231" s="37">
        <f t="shared" si="21"/>
        <v>1151924.917672887</v>
      </c>
      <c r="Y231" s="37">
        <f t="shared" si="28"/>
        <v>360075.08232711302</v>
      </c>
      <c r="Z231" s="40">
        <v>0.76185510428100989</v>
      </c>
      <c r="AA231" s="54"/>
    </row>
    <row r="232" spans="2:27" ht="38.25">
      <c r="B232" s="8"/>
      <c r="C232" s="39"/>
      <c r="D232" s="12" t="s">
        <v>373</v>
      </c>
      <c r="E232" s="12" t="s">
        <v>388</v>
      </c>
      <c r="F232" s="12" t="s">
        <v>679</v>
      </c>
      <c r="G232" s="12" t="s">
        <v>380</v>
      </c>
      <c r="H232" s="12" t="s">
        <v>375</v>
      </c>
      <c r="I232" s="12" t="s">
        <v>399</v>
      </c>
      <c r="J232" s="12" t="s">
        <v>522</v>
      </c>
      <c r="K232" s="8" t="s">
        <v>1050</v>
      </c>
      <c r="L232" s="8">
        <v>43</v>
      </c>
      <c r="M232" s="8" t="str">
        <f>VLOOKUP(L232,' (참고) 예산별 범례'!$A$2:$C$45,3,0)</f>
        <v>교부세 및 기타</v>
      </c>
      <c r="N232" s="8"/>
      <c r="O232" s="148">
        <v>9</v>
      </c>
      <c r="P232" s="8" t="str">
        <f>VLOOKUP(O232,' (참고) 예산별 범례'!$I$68:$J$76,2,0)</f>
        <v>기타</v>
      </c>
      <c r="Q232" s="12"/>
      <c r="R232" s="12"/>
      <c r="S232" s="8" t="s">
        <v>344</v>
      </c>
      <c r="T232" s="8" t="s">
        <v>427</v>
      </c>
      <c r="U232" s="34">
        <v>1800000</v>
      </c>
      <c r="V232" s="35"/>
      <c r="W232" s="36">
        <f t="shared" si="25"/>
        <v>1800000</v>
      </c>
      <c r="X232" s="37">
        <f t="shared" si="21"/>
        <v>1371339.1877058179</v>
      </c>
      <c r="Y232" s="37">
        <f t="shared" si="28"/>
        <v>428660.81229418213</v>
      </c>
      <c r="Z232" s="40">
        <v>0.76185510428100989</v>
      </c>
      <c r="AA232" s="54"/>
    </row>
    <row r="233" spans="2:27" ht="38.25">
      <c r="B233" s="8"/>
      <c r="C233" s="39"/>
      <c r="D233" s="12" t="s">
        <v>373</v>
      </c>
      <c r="E233" s="12" t="s">
        <v>388</v>
      </c>
      <c r="F233" s="12" t="s">
        <v>679</v>
      </c>
      <c r="G233" s="12" t="s">
        <v>380</v>
      </c>
      <c r="H233" s="12" t="s">
        <v>375</v>
      </c>
      <c r="I233" s="12" t="s">
        <v>399</v>
      </c>
      <c r="J233" s="12" t="s">
        <v>709</v>
      </c>
      <c r="K233" s="8" t="s">
        <v>1050</v>
      </c>
      <c r="L233" s="8">
        <v>43</v>
      </c>
      <c r="M233" s="8" t="str">
        <f>VLOOKUP(L233,' (참고) 예산별 범례'!$A$2:$C$45,3,0)</f>
        <v>교부세 및 기타</v>
      </c>
      <c r="N233" s="8"/>
      <c r="O233" s="148">
        <v>9</v>
      </c>
      <c r="P233" s="8" t="str">
        <f>VLOOKUP(O233,' (참고) 예산별 범례'!$I$68:$J$76,2,0)</f>
        <v>기타</v>
      </c>
      <c r="Q233" s="8" t="s">
        <v>344</v>
      </c>
      <c r="R233" s="12"/>
      <c r="S233" s="12"/>
      <c r="T233" s="8" t="s">
        <v>428</v>
      </c>
      <c r="U233" s="34">
        <v>280000</v>
      </c>
      <c r="V233" s="35"/>
      <c r="W233" s="36">
        <f t="shared" si="25"/>
        <v>280000</v>
      </c>
      <c r="X233" s="37">
        <f t="shared" si="21"/>
        <v>213319.42919868277</v>
      </c>
      <c r="Y233" s="37">
        <f t="shared" ref="Y233:Y239" si="29">W233-X233</f>
        <v>66680.570801317226</v>
      </c>
      <c r="Z233" s="40">
        <v>0.76185510428100989</v>
      </c>
      <c r="AA233" s="54"/>
    </row>
    <row r="234" spans="2:27" ht="38.25">
      <c r="B234" s="8"/>
      <c r="C234" s="39"/>
      <c r="D234" s="12" t="s">
        <v>373</v>
      </c>
      <c r="E234" s="12" t="s">
        <v>388</v>
      </c>
      <c r="F234" s="12" t="s">
        <v>679</v>
      </c>
      <c r="G234" s="12" t="s">
        <v>383</v>
      </c>
      <c r="H234" s="12" t="s">
        <v>375</v>
      </c>
      <c r="I234" s="12" t="s">
        <v>384</v>
      </c>
      <c r="J234" s="12" t="s">
        <v>710</v>
      </c>
      <c r="K234" s="8" t="s">
        <v>1049</v>
      </c>
      <c r="L234" s="8">
        <v>29</v>
      </c>
      <c r="M234" s="8" t="str">
        <f>VLOOKUP(L234,' (참고) 예산별 범례'!$A$2:$C$45,3,0)</f>
        <v>사업장 산재</v>
      </c>
      <c r="N234" s="8"/>
      <c r="O234" s="148">
        <v>4</v>
      </c>
      <c r="P234" s="8" t="str">
        <f>VLOOKUP(O234,' (참고) 예산별 범례'!$I$68:$J$76,2,0)</f>
        <v>안전관련 물품 및 장비 구입비등</v>
      </c>
      <c r="Q234" s="8" t="s">
        <v>344</v>
      </c>
      <c r="R234" s="12"/>
      <c r="S234" s="12"/>
      <c r="T234" s="8" t="s">
        <v>428</v>
      </c>
      <c r="U234" s="34">
        <v>6690000</v>
      </c>
      <c r="V234" s="35"/>
      <c r="W234" s="36">
        <f t="shared" si="25"/>
        <v>6690000</v>
      </c>
      <c r="X234" s="37">
        <f t="shared" si="21"/>
        <v>4338780</v>
      </c>
      <c r="Y234" s="37">
        <f t="shared" si="29"/>
        <v>2351220</v>
      </c>
      <c r="Z234" s="40">
        <v>0.64854708520179372</v>
      </c>
      <c r="AA234" s="54"/>
    </row>
    <row r="235" spans="2:27" ht="38.25">
      <c r="B235" s="8"/>
      <c r="C235" s="39"/>
      <c r="D235" s="12" t="s">
        <v>373</v>
      </c>
      <c r="E235" s="12" t="s">
        <v>388</v>
      </c>
      <c r="F235" s="12" t="s">
        <v>679</v>
      </c>
      <c r="G235" s="12" t="s">
        <v>401</v>
      </c>
      <c r="H235" s="12" t="s">
        <v>375</v>
      </c>
      <c r="I235" s="12" t="s">
        <v>402</v>
      </c>
      <c r="J235" s="12" t="s">
        <v>711</v>
      </c>
      <c r="K235" s="8" t="s">
        <v>1050</v>
      </c>
      <c r="L235" s="8">
        <v>43</v>
      </c>
      <c r="M235" s="8" t="str">
        <f>VLOOKUP(L235,' (참고) 예산별 범례'!$A$2:$C$45,3,0)</f>
        <v>교부세 및 기타</v>
      </c>
      <c r="N235" s="8"/>
      <c r="O235" s="148">
        <v>9</v>
      </c>
      <c r="P235" s="8" t="str">
        <f>VLOOKUP(O235,' (참고) 예산별 범례'!$I$68:$J$76,2,0)</f>
        <v>기타</v>
      </c>
      <c r="Q235" s="12"/>
      <c r="R235" s="12"/>
      <c r="S235" s="8" t="s">
        <v>344</v>
      </c>
      <c r="T235" s="8" t="s">
        <v>428</v>
      </c>
      <c r="U235" s="34">
        <v>200000</v>
      </c>
      <c r="V235" s="35"/>
      <c r="W235" s="36">
        <f t="shared" si="25"/>
        <v>200000</v>
      </c>
      <c r="X235" s="37">
        <f t="shared" si="21"/>
        <v>168056.60377358491</v>
      </c>
      <c r="Y235" s="37">
        <f t="shared" si="29"/>
        <v>31943.39622641509</v>
      </c>
      <c r="Z235" s="40">
        <v>0.84028301886792456</v>
      </c>
      <c r="AA235" s="54"/>
    </row>
    <row r="236" spans="2:27" ht="38.25">
      <c r="B236" s="8"/>
      <c r="C236" s="39"/>
      <c r="D236" s="12" t="s">
        <v>373</v>
      </c>
      <c r="E236" s="12" t="s">
        <v>388</v>
      </c>
      <c r="F236" s="12" t="s">
        <v>679</v>
      </c>
      <c r="G236" s="12" t="s">
        <v>401</v>
      </c>
      <c r="H236" s="12" t="s">
        <v>375</v>
      </c>
      <c r="I236" s="12" t="s">
        <v>402</v>
      </c>
      <c r="J236" s="12" t="s">
        <v>712</v>
      </c>
      <c r="K236" s="8" t="s">
        <v>1050</v>
      </c>
      <c r="L236" s="8">
        <v>43</v>
      </c>
      <c r="M236" s="8" t="str">
        <f>VLOOKUP(L236,' (참고) 예산별 범례'!$A$2:$C$45,3,0)</f>
        <v>교부세 및 기타</v>
      </c>
      <c r="N236" s="8"/>
      <c r="O236" s="148">
        <v>9</v>
      </c>
      <c r="P236" s="8" t="str">
        <f>VLOOKUP(O236,' (참고) 예산별 범례'!$I$68:$J$76,2,0)</f>
        <v>기타</v>
      </c>
      <c r="Q236" s="12"/>
      <c r="R236" s="12"/>
      <c r="S236" s="8" t="s">
        <v>344</v>
      </c>
      <c r="T236" s="8" t="s">
        <v>427</v>
      </c>
      <c r="U236" s="34">
        <v>100000</v>
      </c>
      <c r="V236" s="35"/>
      <c r="W236" s="36">
        <f t="shared" si="25"/>
        <v>100000</v>
      </c>
      <c r="X236" s="37">
        <f t="shared" si="21"/>
        <v>84028.301886792455</v>
      </c>
      <c r="Y236" s="37">
        <f t="shared" si="29"/>
        <v>15971.698113207545</v>
      </c>
      <c r="Z236" s="40">
        <v>0.84028301886792456</v>
      </c>
      <c r="AA236" s="54"/>
    </row>
    <row r="237" spans="2:27" ht="38.25">
      <c r="B237" s="8"/>
      <c r="C237" s="39"/>
      <c r="D237" s="12" t="s">
        <v>373</v>
      </c>
      <c r="E237" s="12" t="s">
        <v>388</v>
      </c>
      <c r="F237" s="12" t="s">
        <v>679</v>
      </c>
      <c r="G237" s="12" t="s">
        <v>401</v>
      </c>
      <c r="H237" s="12" t="s">
        <v>375</v>
      </c>
      <c r="I237" s="12" t="s">
        <v>402</v>
      </c>
      <c r="J237" s="12" t="s">
        <v>713</v>
      </c>
      <c r="K237" s="8" t="s">
        <v>1050</v>
      </c>
      <c r="L237" s="8">
        <v>43</v>
      </c>
      <c r="M237" s="8" t="str">
        <f>VLOOKUP(L237,' (참고) 예산별 범례'!$A$2:$C$45,3,0)</f>
        <v>교부세 및 기타</v>
      </c>
      <c r="N237" s="8"/>
      <c r="O237" s="148">
        <v>9</v>
      </c>
      <c r="P237" s="8" t="str">
        <f>VLOOKUP(O237,' (참고) 예산별 범례'!$I$68:$J$76,2,0)</f>
        <v>기타</v>
      </c>
      <c r="Q237" s="12"/>
      <c r="R237" s="12"/>
      <c r="S237" s="8" t="s">
        <v>344</v>
      </c>
      <c r="T237" s="8" t="s">
        <v>427</v>
      </c>
      <c r="U237" s="34">
        <v>120000</v>
      </c>
      <c r="V237" s="35"/>
      <c r="W237" s="36">
        <f t="shared" si="25"/>
        <v>120000</v>
      </c>
      <c r="X237" s="37">
        <f t="shared" si="21"/>
        <v>100833.96226415095</v>
      </c>
      <c r="Y237" s="37">
        <f t="shared" si="29"/>
        <v>19166.037735849051</v>
      </c>
      <c r="Z237" s="40">
        <v>0.84028301886792456</v>
      </c>
      <c r="AA237" s="54"/>
    </row>
    <row r="238" spans="2:27" ht="38.25">
      <c r="B238" s="8"/>
      <c r="C238" s="39"/>
      <c r="D238" s="12" t="s">
        <v>373</v>
      </c>
      <c r="E238" s="12" t="s">
        <v>388</v>
      </c>
      <c r="F238" s="12" t="s">
        <v>679</v>
      </c>
      <c r="G238" s="12" t="s">
        <v>401</v>
      </c>
      <c r="H238" s="12" t="s">
        <v>375</v>
      </c>
      <c r="I238" s="12" t="s">
        <v>402</v>
      </c>
      <c r="J238" s="12" t="s">
        <v>714</v>
      </c>
      <c r="K238" s="8" t="s">
        <v>1050</v>
      </c>
      <c r="L238" s="8">
        <v>38</v>
      </c>
      <c r="M238" s="8" t="str">
        <f>VLOOKUP(L238,' (참고) 예산별 범례'!$A$2:$C$45,3,0)</f>
        <v>재난 구호 및 복구</v>
      </c>
      <c r="N238" s="8"/>
      <c r="O238" s="148">
        <v>9</v>
      </c>
      <c r="P238" s="8" t="str">
        <f>VLOOKUP(O238,' (참고) 예산별 범례'!$I$68:$J$76,2,0)</f>
        <v>기타</v>
      </c>
      <c r="Q238" s="8"/>
      <c r="R238" s="12"/>
      <c r="S238" s="8" t="s">
        <v>344</v>
      </c>
      <c r="T238" s="8" t="s">
        <v>426</v>
      </c>
      <c r="U238" s="34">
        <v>2400000</v>
      </c>
      <c r="V238" s="35"/>
      <c r="W238" s="36">
        <f t="shared" si="25"/>
        <v>2400000</v>
      </c>
      <c r="X238" s="37">
        <f t="shared" si="21"/>
        <v>2016679.245283019</v>
      </c>
      <c r="Y238" s="37">
        <f t="shared" si="29"/>
        <v>383320.75471698097</v>
      </c>
      <c r="Z238" s="40">
        <v>0.84028301886792456</v>
      </c>
      <c r="AA238" s="54"/>
    </row>
    <row r="239" spans="2:27" ht="38.25">
      <c r="B239" s="8"/>
      <c r="C239" s="39"/>
      <c r="D239" s="12" t="s">
        <v>373</v>
      </c>
      <c r="E239" s="12" t="s">
        <v>388</v>
      </c>
      <c r="F239" s="12" t="s">
        <v>679</v>
      </c>
      <c r="G239" s="12" t="s">
        <v>401</v>
      </c>
      <c r="H239" s="12" t="s">
        <v>375</v>
      </c>
      <c r="I239" s="12" t="s">
        <v>402</v>
      </c>
      <c r="J239" s="12" t="s">
        <v>715</v>
      </c>
      <c r="K239" s="8" t="s">
        <v>1050</v>
      </c>
      <c r="L239" s="8">
        <v>38</v>
      </c>
      <c r="M239" s="8" t="str">
        <f>VLOOKUP(L239,' (참고) 예산별 범례'!$A$2:$C$45,3,0)</f>
        <v>재난 구호 및 복구</v>
      </c>
      <c r="N239" s="8"/>
      <c r="O239" s="148">
        <v>9</v>
      </c>
      <c r="P239" s="8" t="str">
        <f>VLOOKUP(O239,' (참고) 예산별 범례'!$I$68:$J$76,2,0)</f>
        <v>기타</v>
      </c>
      <c r="Q239" s="8"/>
      <c r="R239" s="12"/>
      <c r="S239" s="8" t="s">
        <v>344</v>
      </c>
      <c r="T239" s="8" t="s">
        <v>426</v>
      </c>
      <c r="U239" s="34">
        <v>1000000</v>
      </c>
      <c r="V239" s="35"/>
      <c r="W239" s="36">
        <f t="shared" si="25"/>
        <v>1000000</v>
      </c>
      <c r="X239" s="37">
        <f t="shared" si="21"/>
        <v>840283.01886792458</v>
      </c>
      <c r="Y239" s="37">
        <f t="shared" si="29"/>
        <v>159716.98113207542</v>
      </c>
      <c r="Z239" s="40">
        <v>0.84028301886792456</v>
      </c>
      <c r="AA239" s="54"/>
    </row>
    <row r="240" spans="2:27" ht="38.25">
      <c r="B240" s="8"/>
      <c r="C240" s="39"/>
      <c r="D240" s="12" t="s">
        <v>373</v>
      </c>
      <c r="E240" s="12" t="s">
        <v>388</v>
      </c>
      <c r="F240" s="12" t="s">
        <v>679</v>
      </c>
      <c r="G240" s="12" t="s">
        <v>401</v>
      </c>
      <c r="H240" s="12" t="s">
        <v>375</v>
      </c>
      <c r="I240" s="12" t="s">
        <v>402</v>
      </c>
      <c r="J240" s="12" t="s">
        <v>716</v>
      </c>
      <c r="K240" s="8" t="s">
        <v>1050</v>
      </c>
      <c r="L240" s="8">
        <v>38</v>
      </c>
      <c r="M240" s="8" t="str">
        <f>VLOOKUP(L240,' (참고) 예산별 범례'!$A$2:$C$45,3,0)</f>
        <v>재난 구호 및 복구</v>
      </c>
      <c r="N240" s="8"/>
      <c r="O240" s="148">
        <v>9</v>
      </c>
      <c r="P240" s="8" t="str">
        <f>VLOOKUP(O240,' (참고) 예산별 범례'!$I$68:$J$76,2,0)</f>
        <v>기타</v>
      </c>
      <c r="Q240" s="8" t="s">
        <v>344</v>
      </c>
      <c r="R240" s="12"/>
      <c r="S240" s="12"/>
      <c r="T240" s="8" t="s">
        <v>426</v>
      </c>
      <c r="U240" s="34">
        <v>400000</v>
      </c>
      <c r="V240" s="35"/>
      <c r="W240" s="36">
        <f t="shared" si="25"/>
        <v>400000</v>
      </c>
      <c r="X240" s="37">
        <f t="shared" si="21"/>
        <v>336113.20754716982</v>
      </c>
      <c r="Y240" s="37">
        <f t="shared" ref="Y240:Y248" si="30">W240-X240</f>
        <v>63886.792452830181</v>
      </c>
      <c r="Z240" s="40">
        <v>0.84028301886792456</v>
      </c>
      <c r="AA240" s="54"/>
    </row>
    <row r="241" spans="2:27" ht="38.25">
      <c r="B241" s="8"/>
      <c r="C241" s="39"/>
      <c r="D241" s="12" t="s">
        <v>373</v>
      </c>
      <c r="E241" s="12" t="s">
        <v>388</v>
      </c>
      <c r="F241" s="12" t="s">
        <v>679</v>
      </c>
      <c r="G241" s="12" t="s">
        <v>401</v>
      </c>
      <c r="H241" s="12" t="s">
        <v>375</v>
      </c>
      <c r="I241" s="12" t="s">
        <v>402</v>
      </c>
      <c r="J241" s="12" t="s">
        <v>717</v>
      </c>
      <c r="K241" s="8" t="s">
        <v>1050</v>
      </c>
      <c r="L241" s="8">
        <v>43</v>
      </c>
      <c r="M241" s="8" t="str">
        <f>VLOOKUP(L241,' (참고) 예산별 범례'!$A$2:$C$45,3,0)</f>
        <v>교부세 및 기타</v>
      </c>
      <c r="N241" s="8"/>
      <c r="O241" s="148">
        <v>9</v>
      </c>
      <c r="P241" s="8" t="str">
        <f>VLOOKUP(O241,' (참고) 예산별 범례'!$I$68:$J$76,2,0)</f>
        <v>기타</v>
      </c>
      <c r="Q241" s="8" t="s">
        <v>344</v>
      </c>
      <c r="R241" s="12"/>
      <c r="S241" s="12"/>
      <c r="T241" s="8" t="s">
        <v>427</v>
      </c>
      <c r="U241" s="34">
        <v>120000</v>
      </c>
      <c r="V241" s="35"/>
      <c r="W241" s="36">
        <f t="shared" si="25"/>
        <v>120000</v>
      </c>
      <c r="X241" s="37">
        <f t="shared" ref="X241:X282" si="31">W241*Z241</f>
        <v>100833.96226415095</v>
      </c>
      <c r="Y241" s="37">
        <f t="shared" si="30"/>
        <v>19166.037735849051</v>
      </c>
      <c r="Z241" s="40">
        <v>0.84028301886792456</v>
      </c>
      <c r="AA241" s="54"/>
    </row>
    <row r="242" spans="2:27" ht="38.25">
      <c r="B242" s="8"/>
      <c r="C242" s="39"/>
      <c r="D242" s="12" t="s">
        <v>373</v>
      </c>
      <c r="E242" s="12" t="s">
        <v>388</v>
      </c>
      <c r="F242" s="12" t="s">
        <v>679</v>
      </c>
      <c r="G242" s="12" t="s">
        <v>401</v>
      </c>
      <c r="H242" s="12" t="s">
        <v>375</v>
      </c>
      <c r="I242" s="12" t="s">
        <v>402</v>
      </c>
      <c r="J242" s="12" t="s">
        <v>718</v>
      </c>
      <c r="K242" s="8" t="s">
        <v>1050</v>
      </c>
      <c r="L242" s="8">
        <v>43</v>
      </c>
      <c r="M242" s="8" t="str">
        <f>VLOOKUP(L242,' (참고) 예산별 범례'!$A$2:$C$45,3,0)</f>
        <v>교부세 및 기타</v>
      </c>
      <c r="N242" s="8"/>
      <c r="O242" s="148">
        <v>9</v>
      </c>
      <c r="P242" s="8" t="str">
        <f>VLOOKUP(O242,' (참고) 예산별 범례'!$I$68:$J$76,2,0)</f>
        <v>기타</v>
      </c>
      <c r="Q242" s="12"/>
      <c r="R242" s="12"/>
      <c r="S242" s="8" t="s">
        <v>344</v>
      </c>
      <c r="T242" s="8" t="s">
        <v>428</v>
      </c>
      <c r="U242" s="34">
        <v>960000</v>
      </c>
      <c r="V242" s="35"/>
      <c r="W242" s="36">
        <f t="shared" si="25"/>
        <v>960000</v>
      </c>
      <c r="X242" s="37">
        <f t="shared" si="31"/>
        <v>806671.69811320759</v>
      </c>
      <c r="Y242" s="37">
        <f t="shared" si="30"/>
        <v>153328.30188679241</v>
      </c>
      <c r="Z242" s="40">
        <v>0.84028301886792456</v>
      </c>
      <c r="AA242" s="54"/>
    </row>
    <row r="243" spans="2:27" ht="38.25">
      <c r="B243" s="8"/>
      <c r="C243" s="39"/>
      <c r="D243" s="12" t="s">
        <v>373</v>
      </c>
      <c r="E243" s="12" t="s">
        <v>388</v>
      </c>
      <c r="F243" s="12" t="s">
        <v>679</v>
      </c>
      <c r="G243" s="12" t="s">
        <v>403</v>
      </c>
      <c r="H243" s="12" t="s">
        <v>375</v>
      </c>
      <c r="I243" s="12" t="s">
        <v>404</v>
      </c>
      <c r="J243" s="12" t="s">
        <v>719</v>
      </c>
      <c r="K243" s="8" t="s">
        <v>1049</v>
      </c>
      <c r="L243" s="8">
        <v>13</v>
      </c>
      <c r="M243" s="8" t="str">
        <f>VLOOKUP(L243,' (참고) 예산별 범례'!$A$2:$C$45,3,0)</f>
        <v>도로교통 재난·사고</v>
      </c>
      <c r="N243" s="8"/>
      <c r="O243" s="148">
        <v>1</v>
      </c>
      <c r="P243" s="8" t="str">
        <f>VLOOKUP(O243,' (참고) 예산별 범례'!$I$68:$J$76,2,0)</f>
        <v>위험설비 정비 및 개보수</v>
      </c>
      <c r="Q243" s="8"/>
      <c r="R243" s="12"/>
      <c r="S243" s="8" t="s">
        <v>344</v>
      </c>
      <c r="T243" s="8" t="s">
        <v>442</v>
      </c>
      <c r="U243" s="34">
        <v>7500000</v>
      </c>
      <c r="V243" s="35"/>
      <c r="W243" s="36">
        <f t="shared" si="25"/>
        <v>7500000</v>
      </c>
      <c r="X243" s="37">
        <f t="shared" si="31"/>
        <v>7388540</v>
      </c>
      <c r="Y243" s="37">
        <f t="shared" si="30"/>
        <v>111460</v>
      </c>
      <c r="Z243" s="40">
        <v>0.98513866666666672</v>
      </c>
      <c r="AA243" s="54"/>
    </row>
    <row r="244" spans="2:27" ht="38.25">
      <c r="B244" s="8"/>
      <c r="C244" s="39"/>
      <c r="D244" s="12" t="s">
        <v>373</v>
      </c>
      <c r="E244" s="12" t="s">
        <v>388</v>
      </c>
      <c r="F244" s="12" t="s">
        <v>679</v>
      </c>
      <c r="G244" s="12" t="s">
        <v>390</v>
      </c>
      <c r="H244" s="12" t="s">
        <v>391</v>
      </c>
      <c r="I244" s="12" t="s">
        <v>392</v>
      </c>
      <c r="J244" s="12" t="s">
        <v>497</v>
      </c>
      <c r="K244" s="8" t="s">
        <v>1049</v>
      </c>
      <c r="L244" s="8">
        <v>12</v>
      </c>
      <c r="M244" s="8" t="str">
        <f>VLOOKUP(L244,' (참고) 예산별 범례'!$A$2:$C$45,3,0)</f>
        <v>시설물 재난·사고</v>
      </c>
      <c r="N244" s="8"/>
      <c r="O244" s="148">
        <v>9</v>
      </c>
      <c r="P244" s="8" t="str">
        <f>VLOOKUP(O244,' (참고) 예산별 범례'!$I$68:$J$76,2,0)</f>
        <v>기타</v>
      </c>
      <c r="Q244" s="8"/>
      <c r="R244" s="12"/>
      <c r="S244" s="8" t="s">
        <v>344</v>
      </c>
      <c r="T244" s="8" t="s">
        <v>427</v>
      </c>
      <c r="U244" s="34">
        <v>3900000</v>
      </c>
      <c r="V244" s="35"/>
      <c r="W244" s="36">
        <f t="shared" si="25"/>
        <v>3900000</v>
      </c>
      <c r="X244" s="37">
        <f t="shared" si="31"/>
        <v>3856445.3619674402</v>
      </c>
      <c r="Y244" s="37">
        <f t="shared" si="30"/>
        <v>43554.638032559771</v>
      </c>
      <c r="Z244" s="40">
        <v>0.98883214409421549</v>
      </c>
      <c r="AA244" s="54"/>
    </row>
    <row r="245" spans="2:27" ht="38.25">
      <c r="B245" s="8"/>
      <c r="C245" s="39"/>
      <c r="D245" s="12" t="s">
        <v>373</v>
      </c>
      <c r="E245" s="12" t="s">
        <v>388</v>
      </c>
      <c r="F245" s="12" t="s">
        <v>679</v>
      </c>
      <c r="G245" s="12" t="s">
        <v>390</v>
      </c>
      <c r="H245" s="12" t="s">
        <v>391</v>
      </c>
      <c r="I245" s="12" t="s">
        <v>392</v>
      </c>
      <c r="J245" s="12" t="s">
        <v>720</v>
      </c>
      <c r="K245" s="8" t="s">
        <v>1049</v>
      </c>
      <c r="L245" s="8">
        <v>12</v>
      </c>
      <c r="M245" s="8" t="str">
        <f>VLOOKUP(L245,' (참고) 예산별 범례'!$A$2:$C$45,3,0)</f>
        <v>시설물 재난·사고</v>
      </c>
      <c r="N245" s="8"/>
      <c r="O245" s="148">
        <v>1</v>
      </c>
      <c r="P245" s="8" t="str">
        <f>VLOOKUP(O245,' (참고) 예산별 범례'!$I$68:$J$76,2,0)</f>
        <v>위험설비 정비 및 개보수</v>
      </c>
      <c r="Q245" s="12"/>
      <c r="R245" s="8" t="s">
        <v>344</v>
      </c>
      <c r="S245" s="12"/>
      <c r="T245" s="8" t="s">
        <v>442</v>
      </c>
      <c r="U245" s="34">
        <v>46155000</v>
      </c>
      <c r="V245" s="35"/>
      <c r="W245" s="36">
        <f t="shared" si="25"/>
        <v>46155000</v>
      </c>
      <c r="X245" s="37">
        <f t="shared" si="31"/>
        <v>45639547.610668518</v>
      </c>
      <c r="Y245" s="37">
        <f t="shared" si="30"/>
        <v>515452.38933148235</v>
      </c>
      <c r="Z245" s="40">
        <v>0.98883214409421549</v>
      </c>
      <c r="AA245" s="54"/>
    </row>
    <row r="246" spans="2:27" ht="38.25">
      <c r="B246" s="8"/>
      <c r="C246" s="39"/>
      <c r="D246" s="12" t="s">
        <v>373</v>
      </c>
      <c r="E246" s="12" t="s">
        <v>388</v>
      </c>
      <c r="F246" s="12" t="s">
        <v>679</v>
      </c>
      <c r="G246" s="12" t="s">
        <v>390</v>
      </c>
      <c r="H246" s="12" t="s">
        <v>391</v>
      </c>
      <c r="I246" s="12" t="s">
        <v>392</v>
      </c>
      <c r="J246" s="12" t="s">
        <v>721</v>
      </c>
      <c r="K246" s="8" t="s">
        <v>1049</v>
      </c>
      <c r="L246" s="8">
        <v>12</v>
      </c>
      <c r="M246" s="8" t="str">
        <f>VLOOKUP(L246,' (참고) 예산별 범례'!$A$2:$C$45,3,0)</f>
        <v>시설물 재난·사고</v>
      </c>
      <c r="N246" s="8"/>
      <c r="O246" s="148">
        <v>1</v>
      </c>
      <c r="P246" s="8" t="str">
        <f>VLOOKUP(O246,' (참고) 예산별 범례'!$I$68:$J$76,2,0)</f>
        <v>위험설비 정비 및 개보수</v>
      </c>
      <c r="Q246" s="12"/>
      <c r="R246" s="8" t="s">
        <v>344</v>
      </c>
      <c r="S246" s="12"/>
      <c r="T246" s="8" t="s">
        <v>442</v>
      </c>
      <c r="U246" s="34">
        <v>8000000</v>
      </c>
      <c r="V246" s="35"/>
      <c r="W246" s="36">
        <f t="shared" si="25"/>
        <v>8000000</v>
      </c>
      <c r="X246" s="37">
        <f t="shared" si="31"/>
        <v>7910657.1527537238</v>
      </c>
      <c r="Y246" s="37">
        <f t="shared" si="30"/>
        <v>89342.847246276215</v>
      </c>
      <c r="Z246" s="40">
        <v>0.98883214409421549</v>
      </c>
      <c r="AA246" s="54"/>
    </row>
    <row r="247" spans="2:27" ht="38.25">
      <c r="B247" s="8"/>
      <c r="C247" s="39"/>
      <c r="D247" s="12" t="s">
        <v>373</v>
      </c>
      <c r="E247" s="12" t="s">
        <v>388</v>
      </c>
      <c r="F247" s="12" t="s">
        <v>679</v>
      </c>
      <c r="G247" s="12" t="s">
        <v>390</v>
      </c>
      <c r="H247" s="12" t="s">
        <v>391</v>
      </c>
      <c r="I247" s="12" t="s">
        <v>392</v>
      </c>
      <c r="J247" s="12" t="s">
        <v>722</v>
      </c>
      <c r="K247" s="8" t="s">
        <v>1049</v>
      </c>
      <c r="L247" s="8">
        <v>12</v>
      </c>
      <c r="M247" s="8" t="str">
        <f>VLOOKUP(L247,' (참고) 예산별 범례'!$A$2:$C$45,3,0)</f>
        <v>시설물 재난·사고</v>
      </c>
      <c r="N247" s="8"/>
      <c r="O247" s="148">
        <v>1</v>
      </c>
      <c r="P247" s="8" t="str">
        <f>VLOOKUP(O247,' (참고) 예산별 범례'!$I$68:$J$76,2,0)</f>
        <v>위험설비 정비 및 개보수</v>
      </c>
      <c r="Q247" s="12"/>
      <c r="R247" s="8" t="s">
        <v>344</v>
      </c>
      <c r="S247" s="12"/>
      <c r="T247" s="8" t="s">
        <v>442</v>
      </c>
      <c r="U247" s="34">
        <v>4000000</v>
      </c>
      <c r="V247" s="35"/>
      <c r="W247" s="36">
        <f t="shared" si="25"/>
        <v>4000000</v>
      </c>
      <c r="X247" s="37">
        <f t="shared" si="31"/>
        <v>3955328.5763768619</v>
      </c>
      <c r="Y247" s="37">
        <f t="shared" si="30"/>
        <v>44671.423623138107</v>
      </c>
      <c r="Z247" s="40">
        <v>0.98883214409421549</v>
      </c>
      <c r="AA247" s="54"/>
    </row>
    <row r="248" spans="2:27" ht="38.25">
      <c r="B248" s="8"/>
      <c r="C248" s="39"/>
      <c r="D248" s="12" t="s">
        <v>373</v>
      </c>
      <c r="E248" s="12" t="s">
        <v>388</v>
      </c>
      <c r="F248" s="12" t="s">
        <v>679</v>
      </c>
      <c r="G248" s="12" t="s">
        <v>390</v>
      </c>
      <c r="H248" s="12" t="s">
        <v>391</v>
      </c>
      <c r="I248" s="12" t="s">
        <v>392</v>
      </c>
      <c r="J248" s="12" t="s">
        <v>723</v>
      </c>
      <c r="K248" s="8" t="s">
        <v>1050</v>
      </c>
      <c r="L248" s="8">
        <v>39</v>
      </c>
      <c r="M248" s="8" t="str">
        <f>VLOOKUP(L248,' (참고) 예산별 범례'!$A$2:$C$45,3,0)</f>
        <v>재난안전관리체계</v>
      </c>
      <c r="N248" s="8"/>
      <c r="O248" s="148">
        <v>4</v>
      </c>
      <c r="P248" s="8" t="str">
        <f>VLOOKUP(O248,' (참고) 예산별 범례'!$I$68:$J$76,2,0)</f>
        <v>안전관련 물품 및 장비 구입비등</v>
      </c>
      <c r="Q248" s="8" t="s">
        <v>344</v>
      </c>
      <c r="R248" s="12"/>
      <c r="S248" s="12"/>
      <c r="T248" s="8" t="s">
        <v>442</v>
      </c>
      <c r="U248" s="34">
        <v>1000000</v>
      </c>
      <c r="V248" s="35"/>
      <c r="W248" s="36">
        <f t="shared" si="25"/>
        <v>1000000</v>
      </c>
      <c r="X248" s="37">
        <f t="shared" si="31"/>
        <v>988832.14409421547</v>
      </c>
      <c r="Y248" s="37">
        <f t="shared" si="30"/>
        <v>11167.855905784527</v>
      </c>
      <c r="Z248" s="40">
        <v>0.98883214409421549</v>
      </c>
      <c r="AA248" s="54"/>
    </row>
    <row r="249" spans="2:27" ht="38.25">
      <c r="B249" s="8"/>
      <c r="C249" s="39"/>
      <c r="D249" s="12" t="s">
        <v>373</v>
      </c>
      <c r="E249" s="12" t="s">
        <v>388</v>
      </c>
      <c r="F249" s="12" t="s">
        <v>679</v>
      </c>
      <c r="G249" s="12" t="s">
        <v>390</v>
      </c>
      <c r="H249" s="12" t="s">
        <v>391</v>
      </c>
      <c r="I249" s="12" t="s">
        <v>392</v>
      </c>
      <c r="J249" s="12" t="s">
        <v>724</v>
      </c>
      <c r="K249" s="8" t="s">
        <v>1049</v>
      </c>
      <c r="L249" s="8">
        <v>25</v>
      </c>
      <c r="M249" s="8" t="str">
        <f>VLOOKUP(L249,' (참고) 예산별 범례'!$A$2:$C$45,3,0)</f>
        <v>전기·가스 사고</v>
      </c>
      <c r="N249" s="8"/>
      <c r="O249" s="148">
        <v>1</v>
      </c>
      <c r="P249" s="8" t="str">
        <f>VLOOKUP(O249,' (참고) 예산별 범례'!$I$68:$J$76,2,0)</f>
        <v>위험설비 정비 및 개보수</v>
      </c>
      <c r="Q249" s="12"/>
      <c r="R249" s="8" t="s">
        <v>344</v>
      </c>
      <c r="S249" s="12"/>
      <c r="T249" s="8" t="s">
        <v>442</v>
      </c>
      <c r="U249" s="34">
        <v>7120000</v>
      </c>
      <c r="V249" s="35"/>
      <c r="W249" s="36">
        <f t="shared" si="25"/>
        <v>7120000</v>
      </c>
      <c r="X249" s="37">
        <f t="shared" si="31"/>
        <v>7040484.8659508144</v>
      </c>
      <c r="Y249" s="37">
        <f t="shared" ref="Y249:Y273" si="32">W249-X249</f>
        <v>79515.134049185552</v>
      </c>
      <c r="Z249" s="40">
        <v>0.98883214409421549</v>
      </c>
      <c r="AA249" s="54"/>
    </row>
    <row r="250" spans="2:27" ht="38.25">
      <c r="B250" s="8"/>
      <c r="C250" s="39"/>
      <c r="D250" s="12" t="s">
        <v>373</v>
      </c>
      <c r="E250" s="12" t="s">
        <v>388</v>
      </c>
      <c r="F250" s="12" t="s">
        <v>679</v>
      </c>
      <c r="G250" s="12" t="s">
        <v>390</v>
      </c>
      <c r="H250" s="12" t="s">
        <v>391</v>
      </c>
      <c r="I250" s="12" t="s">
        <v>392</v>
      </c>
      <c r="J250" s="12" t="s">
        <v>725</v>
      </c>
      <c r="K250" s="8" t="s">
        <v>1049</v>
      </c>
      <c r="L250" s="8">
        <v>10</v>
      </c>
      <c r="M250" s="8" t="str">
        <f>VLOOKUP(L250,' (참고) 예산별 범례'!$A$2:$C$45,3,0)</f>
        <v>화재·폭발</v>
      </c>
      <c r="N250" s="8"/>
      <c r="O250" s="148">
        <v>1</v>
      </c>
      <c r="P250" s="8" t="str">
        <f>VLOOKUP(O250,' (참고) 예산별 범례'!$I$68:$J$76,2,0)</f>
        <v>위험설비 정비 및 개보수</v>
      </c>
      <c r="Q250" s="12"/>
      <c r="R250" s="8" t="s">
        <v>344</v>
      </c>
      <c r="S250" s="12"/>
      <c r="T250" s="8" t="s">
        <v>442</v>
      </c>
      <c r="U250" s="34">
        <v>2000000</v>
      </c>
      <c r="V250" s="35"/>
      <c r="W250" s="36">
        <f t="shared" si="25"/>
        <v>2000000</v>
      </c>
      <c r="X250" s="37">
        <f t="shared" si="31"/>
        <v>1977664.2881884309</v>
      </c>
      <c r="Y250" s="37">
        <f t="shared" si="32"/>
        <v>22335.711811569054</v>
      </c>
      <c r="Z250" s="40">
        <v>0.98883214409421549</v>
      </c>
      <c r="AA250" s="54"/>
    </row>
    <row r="251" spans="2:27" ht="38.25">
      <c r="B251" s="8"/>
      <c r="C251" s="39"/>
      <c r="D251" s="12" t="s">
        <v>373</v>
      </c>
      <c r="E251" s="12" t="s">
        <v>388</v>
      </c>
      <c r="F251" s="12" t="s">
        <v>679</v>
      </c>
      <c r="G251" s="12" t="s">
        <v>406</v>
      </c>
      <c r="H251" s="12" t="s">
        <v>407</v>
      </c>
      <c r="I251" s="12" t="s">
        <v>408</v>
      </c>
      <c r="J251" s="12" t="s">
        <v>726</v>
      </c>
      <c r="K251" s="8" t="s">
        <v>1049</v>
      </c>
      <c r="L251" s="8">
        <v>12</v>
      </c>
      <c r="M251" s="8" t="str">
        <f>VLOOKUP(L251,' (참고) 예산별 범례'!$A$2:$C$45,3,0)</f>
        <v>시설물 재난·사고</v>
      </c>
      <c r="N251" s="8"/>
      <c r="O251" s="148">
        <v>1</v>
      </c>
      <c r="P251" s="8" t="str">
        <f>VLOOKUP(O251,' (참고) 예산별 범례'!$I$68:$J$76,2,0)</f>
        <v>위험설비 정비 및 개보수</v>
      </c>
      <c r="Q251" s="12"/>
      <c r="R251" s="8" t="s">
        <v>344</v>
      </c>
      <c r="S251" s="12"/>
      <c r="T251" s="8" t="s">
        <v>442</v>
      </c>
      <c r="U251" s="34">
        <v>72325000</v>
      </c>
      <c r="V251" s="35"/>
      <c r="W251" s="36">
        <f t="shared" si="25"/>
        <v>72325000</v>
      </c>
      <c r="X251" s="37">
        <f t="shared" si="31"/>
        <v>72095460.826051176</v>
      </c>
      <c r="Y251" s="37">
        <f t="shared" si="32"/>
        <v>229539.17394882441</v>
      </c>
      <c r="Z251" s="40">
        <v>0.99682628172901733</v>
      </c>
      <c r="AA251" s="54"/>
    </row>
    <row r="252" spans="2:27" ht="38.25">
      <c r="B252" s="8"/>
      <c r="C252" s="39"/>
      <c r="D252" s="12" t="s">
        <v>373</v>
      </c>
      <c r="E252" s="12" t="s">
        <v>388</v>
      </c>
      <c r="F252" s="12" t="s">
        <v>679</v>
      </c>
      <c r="G252" s="12" t="s">
        <v>406</v>
      </c>
      <c r="H252" s="12" t="s">
        <v>407</v>
      </c>
      <c r="I252" s="12" t="s">
        <v>408</v>
      </c>
      <c r="J252" s="12" t="s">
        <v>727</v>
      </c>
      <c r="K252" s="8" t="s">
        <v>1050</v>
      </c>
      <c r="L252" s="8">
        <v>36</v>
      </c>
      <c r="M252" s="8" t="str">
        <f>VLOOKUP(L252,' (참고) 예산별 범례'!$A$2:$C$45,3,0)</f>
        <v>안전문화 및 교육·훈련·홍보</v>
      </c>
      <c r="N252" s="8"/>
      <c r="O252" s="148">
        <v>5</v>
      </c>
      <c r="P252" s="8" t="str">
        <f>VLOOKUP(O252,' (참고) 예산별 범례'!$I$68:$J$76,2,0)</f>
        <v>안전관련 교육훈련홍보</v>
      </c>
      <c r="Q252" s="12"/>
      <c r="R252" s="8" t="s">
        <v>344</v>
      </c>
      <c r="S252" s="12"/>
      <c r="T252" s="8" t="s">
        <v>442</v>
      </c>
      <c r="U252" s="34">
        <v>3200000</v>
      </c>
      <c r="V252" s="35"/>
      <c r="W252" s="36">
        <f t="shared" si="25"/>
        <v>3200000</v>
      </c>
      <c r="X252" s="37">
        <f t="shared" si="31"/>
        <v>3189844.1015328555</v>
      </c>
      <c r="Y252" s="37">
        <f t="shared" si="32"/>
        <v>10155.898467144463</v>
      </c>
      <c r="Z252" s="40">
        <v>0.99682628172901733</v>
      </c>
      <c r="AA252" s="54"/>
    </row>
    <row r="253" spans="2:27" ht="38.25">
      <c r="B253" s="8"/>
      <c r="C253" s="39"/>
      <c r="D253" s="12" t="s">
        <v>373</v>
      </c>
      <c r="E253" s="12" t="s">
        <v>388</v>
      </c>
      <c r="F253" s="12" t="s">
        <v>679</v>
      </c>
      <c r="G253" s="12" t="s">
        <v>406</v>
      </c>
      <c r="H253" s="12" t="s">
        <v>407</v>
      </c>
      <c r="I253" s="12" t="s">
        <v>408</v>
      </c>
      <c r="J253" s="12" t="s">
        <v>728</v>
      </c>
      <c r="K253" s="8" t="s">
        <v>1049</v>
      </c>
      <c r="L253" s="8">
        <v>12</v>
      </c>
      <c r="M253" s="8" t="str">
        <f>VLOOKUP(L253,' (참고) 예산별 범례'!$A$2:$C$45,3,0)</f>
        <v>시설물 재난·사고</v>
      </c>
      <c r="N253" s="8"/>
      <c r="O253" s="148">
        <v>1</v>
      </c>
      <c r="P253" s="8" t="str">
        <f>VLOOKUP(O253,' (참고) 예산별 범례'!$I$68:$J$76,2,0)</f>
        <v>위험설비 정비 및 개보수</v>
      </c>
      <c r="Q253" s="12"/>
      <c r="R253" s="8" t="s">
        <v>344</v>
      </c>
      <c r="S253" s="12"/>
      <c r="T253" s="8" t="s">
        <v>442</v>
      </c>
      <c r="U253" s="34">
        <v>10000000</v>
      </c>
      <c r="V253" s="35"/>
      <c r="W253" s="36">
        <f t="shared" si="25"/>
        <v>10000000</v>
      </c>
      <c r="X253" s="37">
        <f t="shared" si="31"/>
        <v>9968262.8172901738</v>
      </c>
      <c r="Y253" s="37">
        <f t="shared" si="32"/>
        <v>31737.182709826156</v>
      </c>
      <c r="Z253" s="40">
        <v>0.99682628172901733</v>
      </c>
      <c r="AA253" s="54"/>
    </row>
    <row r="254" spans="2:27" ht="38.25">
      <c r="B254" s="8"/>
      <c r="C254" s="39"/>
      <c r="D254" s="12" t="s">
        <v>373</v>
      </c>
      <c r="E254" s="12" t="s">
        <v>388</v>
      </c>
      <c r="F254" s="12" t="s">
        <v>679</v>
      </c>
      <c r="G254" s="12" t="s">
        <v>406</v>
      </c>
      <c r="H254" s="12" t="s">
        <v>407</v>
      </c>
      <c r="I254" s="12" t="s">
        <v>408</v>
      </c>
      <c r="J254" s="12" t="s">
        <v>729</v>
      </c>
      <c r="K254" s="8" t="s">
        <v>1049</v>
      </c>
      <c r="L254" s="8">
        <v>12</v>
      </c>
      <c r="M254" s="8" t="str">
        <f>VLOOKUP(L254,' (참고) 예산별 범례'!$A$2:$C$45,3,0)</f>
        <v>시설물 재난·사고</v>
      </c>
      <c r="N254" s="8"/>
      <c r="O254" s="148">
        <v>1</v>
      </c>
      <c r="P254" s="8" t="str">
        <f>VLOOKUP(O254,' (참고) 예산별 범례'!$I$68:$J$76,2,0)</f>
        <v>위험설비 정비 및 개보수</v>
      </c>
      <c r="Q254" s="12"/>
      <c r="R254" s="8" t="s">
        <v>344</v>
      </c>
      <c r="S254" s="12"/>
      <c r="T254" s="8" t="s">
        <v>442</v>
      </c>
      <c r="U254" s="34">
        <v>160598000</v>
      </c>
      <c r="V254" s="35"/>
      <c r="W254" s="36">
        <f t="shared" si="25"/>
        <v>160598000</v>
      </c>
      <c r="X254" s="37">
        <f t="shared" si="31"/>
        <v>160088307.19311672</v>
      </c>
      <c r="Y254" s="37">
        <f t="shared" si="32"/>
        <v>509692.80688327551</v>
      </c>
      <c r="Z254" s="40">
        <v>0.99682628172901733</v>
      </c>
      <c r="AA254" s="54"/>
    </row>
    <row r="255" spans="2:27" ht="38.25">
      <c r="B255" s="8"/>
      <c r="C255" s="39"/>
      <c r="D255" s="12" t="s">
        <v>373</v>
      </c>
      <c r="E255" s="12" t="s">
        <v>388</v>
      </c>
      <c r="F255" s="12" t="s">
        <v>679</v>
      </c>
      <c r="G255" s="12" t="s">
        <v>406</v>
      </c>
      <c r="H255" s="12" t="s">
        <v>407</v>
      </c>
      <c r="I255" s="12" t="s">
        <v>408</v>
      </c>
      <c r="J255" s="12" t="s">
        <v>566</v>
      </c>
      <c r="K255" s="8" t="s">
        <v>1049</v>
      </c>
      <c r="L255" s="8">
        <v>12</v>
      </c>
      <c r="M255" s="8" t="str">
        <f>VLOOKUP(L255,' (참고) 예산별 범례'!$A$2:$C$45,3,0)</f>
        <v>시설물 재난·사고</v>
      </c>
      <c r="N255" s="8"/>
      <c r="O255" s="148">
        <v>1</v>
      </c>
      <c r="P255" s="8" t="str">
        <f>VLOOKUP(O255,' (참고) 예산별 범례'!$I$68:$J$76,2,0)</f>
        <v>위험설비 정비 및 개보수</v>
      </c>
      <c r="Q255" s="12"/>
      <c r="R255" s="8" t="s">
        <v>344</v>
      </c>
      <c r="S255" s="12"/>
      <c r="T255" s="8" t="s">
        <v>442</v>
      </c>
      <c r="U255" s="34">
        <v>35000000</v>
      </c>
      <c r="V255" s="35"/>
      <c r="W255" s="36">
        <f t="shared" si="25"/>
        <v>35000000</v>
      </c>
      <c r="X255" s="37">
        <f t="shared" si="31"/>
        <v>34888919.860515609</v>
      </c>
      <c r="Y255" s="37">
        <f t="shared" si="32"/>
        <v>111080.13948439062</v>
      </c>
      <c r="Z255" s="40">
        <v>0.99682628172901733</v>
      </c>
      <c r="AA255" s="54"/>
    </row>
    <row r="256" spans="2:27" ht="38.25">
      <c r="B256" s="8"/>
      <c r="C256" s="39"/>
      <c r="D256" s="12" t="s">
        <v>373</v>
      </c>
      <c r="E256" s="12" t="s">
        <v>388</v>
      </c>
      <c r="F256" s="12" t="s">
        <v>679</v>
      </c>
      <c r="G256" s="12" t="s">
        <v>406</v>
      </c>
      <c r="H256" s="12" t="s">
        <v>407</v>
      </c>
      <c r="I256" s="12" t="s">
        <v>408</v>
      </c>
      <c r="J256" s="12" t="s">
        <v>730</v>
      </c>
      <c r="K256" s="8" t="s">
        <v>1049</v>
      </c>
      <c r="L256" s="8">
        <v>25</v>
      </c>
      <c r="M256" s="8" t="str">
        <f>VLOOKUP(L256,' (참고) 예산별 범례'!$A$2:$C$45,3,0)</f>
        <v>전기·가스 사고</v>
      </c>
      <c r="N256" s="8"/>
      <c r="O256" s="148">
        <v>1</v>
      </c>
      <c r="P256" s="8" t="str">
        <f>VLOOKUP(O256,' (참고) 예산별 범례'!$I$68:$J$76,2,0)</f>
        <v>위험설비 정비 및 개보수</v>
      </c>
      <c r="Q256" s="12"/>
      <c r="R256" s="8" t="s">
        <v>344</v>
      </c>
      <c r="S256" s="12"/>
      <c r="T256" s="8" t="s">
        <v>442</v>
      </c>
      <c r="U256" s="34">
        <v>5200000</v>
      </c>
      <c r="V256" s="35"/>
      <c r="W256" s="36">
        <f t="shared" si="25"/>
        <v>5200000</v>
      </c>
      <c r="X256" s="37">
        <f t="shared" si="31"/>
        <v>5183496.6649908898</v>
      </c>
      <c r="Y256" s="37">
        <f t="shared" si="32"/>
        <v>16503.33500911016</v>
      </c>
      <c r="Z256" s="40">
        <v>0.99682628172901733</v>
      </c>
      <c r="AA256" s="54"/>
    </row>
    <row r="257" spans="2:28" ht="38.25">
      <c r="B257" s="8"/>
      <c r="C257" s="39"/>
      <c r="D257" s="12" t="s">
        <v>373</v>
      </c>
      <c r="E257" s="12" t="s">
        <v>388</v>
      </c>
      <c r="F257" s="12" t="s">
        <v>679</v>
      </c>
      <c r="G257" s="12" t="s">
        <v>406</v>
      </c>
      <c r="H257" s="12" t="s">
        <v>407</v>
      </c>
      <c r="I257" s="12" t="s">
        <v>408</v>
      </c>
      <c r="J257" s="12" t="s">
        <v>731</v>
      </c>
      <c r="K257" s="8" t="s">
        <v>1049</v>
      </c>
      <c r="L257" s="8">
        <v>25</v>
      </c>
      <c r="M257" s="8" t="str">
        <f>VLOOKUP(L257,' (참고) 예산별 범례'!$A$2:$C$45,3,0)</f>
        <v>전기·가스 사고</v>
      </c>
      <c r="N257" s="8"/>
      <c r="O257" s="148">
        <v>1</v>
      </c>
      <c r="P257" s="8" t="str">
        <f>VLOOKUP(O257,' (참고) 예산별 범례'!$I$68:$J$76,2,0)</f>
        <v>위험설비 정비 및 개보수</v>
      </c>
      <c r="Q257" s="12"/>
      <c r="R257" s="8" t="s">
        <v>344</v>
      </c>
      <c r="S257" s="12"/>
      <c r="T257" s="8" t="s">
        <v>442</v>
      </c>
      <c r="U257" s="34">
        <v>2200000</v>
      </c>
      <c r="V257" s="35"/>
      <c r="W257" s="36">
        <f t="shared" si="25"/>
        <v>2200000</v>
      </c>
      <c r="X257" s="37">
        <f t="shared" si="31"/>
        <v>2193017.8198038382</v>
      </c>
      <c r="Y257" s="37">
        <f t="shared" si="32"/>
        <v>6982.1801961618476</v>
      </c>
      <c r="Z257" s="40">
        <v>0.99682628172901733</v>
      </c>
      <c r="AA257" s="54"/>
    </row>
    <row r="258" spans="2:28" ht="38.25">
      <c r="B258" s="8"/>
      <c r="C258" s="39"/>
      <c r="D258" s="12" t="s">
        <v>373</v>
      </c>
      <c r="E258" s="12" t="s">
        <v>388</v>
      </c>
      <c r="F258" s="12" t="s">
        <v>679</v>
      </c>
      <c r="G258" s="12" t="s">
        <v>406</v>
      </c>
      <c r="H258" s="12" t="s">
        <v>407</v>
      </c>
      <c r="I258" s="12" t="s">
        <v>408</v>
      </c>
      <c r="J258" s="12" t="s">
        <v>732</v>
      </c>
      <c r="K258" s="8" t="s">
        <v>1049</v>
      </c>
      <c r="L258" s="8">
        <v>25</v>
      </c>
      <c r="M258" s="8" t="str">
        <f>VLOOKUP(L258,' (참고) 예산별 범례'!$A$2:$C$45,3,0)</f>
        <v>전기·가스 사고</v>
      </c>
      <c r="N258" s="8"/>
      <c r="O258" s="148">
        <v>1</v>
      </c>
      <c r="P258" s="8" t="str">
        <f>VLOOKUP(O258,' (참고) 예산별 범례'!$I$68:$J$76,2,0)</f>
        <v>위험설비 정비 및 개보수</v>
      </c>
      <c r="Q258" s="12"/>
      <c r="R258" s="8" t="s">
        <v>344</v>
      </c>
      <c r="S258" s="12"/>
      <c r="T258" s="8" t="s">
        <v>442</v>
      </c>
      <c r="U258" s="34">
        <v>4800000</v>
      </c>
      <c r="V258" s="35"/>
      <c r="W258" s="36">
        <f t="shared" si="25"/>
        <v>4800000</v>
      </c>
      <c r="X258" s="37">
        <f t="shared" si="31"/>
        <v>4784766.1522992831</v>
      </c>
      <c r="Y258" s="37">
        <f t="shared" si="32"/>
        <v>15233.847700716928</v>
      </c>
      <c r="Z258" s="40">
        <v>0.99682628172901733</v>
      </c>
      <c r="AA258" s="54"/>
    </row>
    <row r="259" spans="2:28" ht="38.25">
      <c r="B259" s="8"/>
      <c r="C259" s="39"/>
      <c r="D259" s="12" t="s">
        <v>373</v>
      </c>
      <c r="E259" s="12" t="s">
        <v>388</v>
      </c>
      <c r="F259" s="12" t="s">
        <v>679</v>
      </c>
      <c r="G259" s="12" t="s">
        <v>406</v>
      </c>
      <c r="H259" s="12" t="s">
        <v>407</v>
      </c>
      <c r="I259" s="12" t="s">
        <v>408</v>
      </c>
      <c r="J259" s="12" t="s">
        <v>733</v>
      </c>
      <c r="K259" s="8" t="s">
        <v>1049</v>
      </c>
      <c r="L259" s="8">
        <v>25</v>
      </c>
      <c r="M259" s="8" t="str">
        <f>VLOOKUP(L259,' (참고) 예산별 범례'!$A$2:$C$45,3,0)</f>
        <v>전기·가스 사고</v>
      </c>
      <c r="N259" s="8"/>
      <c r="O259" s="148">
        <v>1</v>
      </c>
      <c r="P259" s="8" t="str">
        <f>VLOOKUP(O259,' (참고) 예산별 범례'!$I$68:$J$76,2,0)</f>
        <v>위험설비 정비 및 개보수</v>
      </c>
      <c r="Q259" s="12"/>
      <c r="R259" s="8" t="s">
        <v>344</v>
      </c>
      <c r="S259" s="12"/>
      <c r="T259" s="8" t="s">
        <v>442</v>
      </c>
      <c r="U259" s="34">
        <v>4500000</v>
      </c>
      <c r="V259" s="35"/>
      <c r="W259" s="36">
        <f t="shared" si="25"/>
        <v>4500000</v>
      </c>
      <c r="X259" s="37">
        <f t="shared" si="31"/>
        <v>4485718.2677805778</v>
      </c>
      <c r="Y259" s="37">
        <f t="shared" si="32"/>
        <v>14281.732219422236</v>
      </c>
      <c r="Z259" s="40">
        <v>0.99682628172901733</v>
      </c>
      <c r="AA259" s="54"/>
    </row>
    <row r="260" spans="2:28" ht="38.25">
      <c r="B260" s="8"/>
      <c r="C260" s="39"/>
      <c r="D260" s="12" t="s">
        <v>373</v>
      </c>
      <c r="E260" s="12" t="s">
        <v>388</v>
      </c>
      <c r="F260" s="12" t="s">
        <v>679</v>
      </c>
      <c r="G260" s="12" t="s">
        <v>406</v>
      </c>
      <c r="H260" s="12" t="s">
        <v>407</v>
      </c>
      <c r="I260" s="12" t="s">
        <v>408</v>
      </c>
      <c r="J260" s="12" t="s">
        <v>734</v>
      </c>
      <c r="K260" s="8" t="s">
        <v>1049</v>
      </c>
      <c r="L260" s="8">
        <v>25</v>
      </c>
      <c r="M260" s="8" t="str">
        <f>VLOOKUP(L260,' (참고) 예산별 범례'!$A$2:$C$45,3,0)</f>
        <v>전기·가스 사고</v>
      </c>
      <c r="N260" s="8"/>
      <c r="O260" s="148">
        <v>1</v>
      </c>
      <c r="P260" s="8" t="str">
        <f>VLOOKUP(O260,' (참고) 예산별 범례'!$I$68:$J$76,2,0)</f>
        <v>위험설비 정비 및 개보수</v>
      </c>
      <c r="Q260" s="12"/>
      <c r="R260" s="8" t="s">
        <v>344</v>
      </c>
      <c r="S260" s="12"/>
      <c r="T260" s="8" t="s">
        <v>442</v>
      </c>
      <c r="U260" s="34">
        <v>2500000</v>
      </c>
      <c r="V260" s="35"/>
      <c r="W260" s="36">
        <f t="shared" si="25"/>
        <v>2500000</v>
      </c>
      <c r="X260" s="37">
        <f t="shared" si="31"/>
        <v>2492065.7043225435</v>
      </c>
      <c r="Y260" s="37">
        <f t="shared" si="32"/>
        <v>7934.2956774565391</v>
      </c>
      <c r="Z260" s="40">
        <v>0.99682628172901733</v>
      </c>
      <c r="AA260" s="54"/>
    </row>
    <row r="261" spans="2:28" ht="38.25">
      <c r="B261" s="8"/>
      <c r="C261" s="39"/>
      <c r="D261" s="12" t="s">
        <v>373</v>
      </c>
      <c r="E261" s="12" t="s">
        <v>388</v>
      </c>
      <c r="F261" s="12" t="s">
        <v>679</v>
      </c>
      <c r="G261" s="12" t="s">
        <v>406</v>
      </c>
      <c r="H261" s="12" t="s">
        <v>407</v>
      </c>
      <c r="I261" s="12" t="s">
        <v>408</v>
      </c>
      <c r="J261" s="12" t="s">
        <v>735</v>
      </c>
      <c r="K261" s="8" t="s">
        <v>1050</v>
      </c>
      <c r="L261" s="8">
        <v>38</v>
      </c>
      <c r="M261" s="8" t="str">
        <f>VLOOKUP(L261,' (참고) 예산별 범례'!$A$2:$C$45,3,0)</f>
        <v>재난 구호 및 복구</v>
      </c>
      <c r="N261" s="8"/>
      <c r="O261" s="148">
        <v>1</v>
      </c>
      <c r="P261" s="8" t="str">
        <f>VLOOKUP(O261,' (참고) 예산별 범례'!$I$68:$J$76,2,0)</f>
        <v>위험설비 정비 및 개보수</v>
      </c>
      <c r="Q261" s="12"/>
      <c r="R261" s="8" t="s">
        <v>344</v>
      </c>
      <c r="S261" s="12"/>
      <c r="T261" s="8" t="s">
        <v>442</v>
      </c>
      <c r="U261" s="34">
        <v>2100000</v>
      </c>
      <c r="V261" s="35"/>
      <c r="W261" s="36">
        <f t="shared" si="25"/>
        <v>2100000</v>
      </c>
      <c r="X261" s="37">
        <f t="shared" si="31"/>
        <v>2093335.1916309365</v>
      </c>
      <c r="Y261" s="37">
        <f t="shared" si="32"/>
        <v>6664.8083690635394</v>
      </c>
      <c r="Z261" s="40">
        <v>0.99682628172901733</v>
      </c>
      <c r="AA261" s="54"/>
    </row>
    <row r="262" spans="2:28" ht="38.25">
      <c r="B262" s="8"/>
      <c r="C262" s="39"/>
      <c r="D262" s="12" t="s">
        <v>373</v>
      </c>
      <c r="E262" s="12" t="s">
        <v>388</v>
      </c>
      <c r="F262" s="12" t="s">
        <v>679</v>
      </c>
      <c r="G262" s="12" t="s">
        <v>406</v>
      </c>
      <c r="H262" s="12" t="s">
        <v>407</v>
      </c>
      <c r="I262" s="12" t="s">
        <v>408</v>
      </c>
      <c r="J262" s="12" t="s">
        <v>736</v>
      </c>
      <c r="K262" s="8" t="s">
        <v>1049</v>
      </c>
      <c r="L262" s="8">
        <v>10</v>
      </c>
      <c r="M262" s="8" t="str">
        <f>VLOOKUP(L262,' (참고) 예산별 범례'!$A$2:$C$45,3,0)</f>
        <v>화재·폭발</v>
      </c>
      <c r="N262" s="8"/>
      <c r="O262" s="148">
        <v>1</v>
      </c>
      <c r="P262" s="8" t="str">
        <f>VLOOKUP(O262,' (참고) 예산별 범례'!$I$68:$J$76,2,0)</f>
        <v>위험설비 정비 및 개보수</v>
      </c>
      <c r="Q262" s="12"/>
      <c r="R262" s="8" t="s">
        <v>344</v>
      </c>
      <c r="S262" s="12"/>
      <c r="T262" s="8" t="s">
        <v>442</v>
      </c>
      <c r="U262" s="34">
        <v>4500000</v>
      </c>
      <c r="V262" s="35"/>
      <c r="W262" s="36">
        <f t="shared" si="25"/>
        <v>4500000</v>
      </c>
      <c r="X262" s="37">
        <f t="shared" si="31"/>
        <v>4485718.2677805778</v>
      </c>
      <c r="Y262" s="37">
        <f t="shared" si="32"/>
        <v>14281.732219422236</v>
      </c>
      <c r="Z262" s="40">
        <v>0.99682628172901733</v>
      </c>
      <c r="AA262" s="54"/>
    </row>
    <row r="263" spans="2:28" ht="38.25">
      <c r="B263" s="8"/>
      <c r="C263" s="39"/>
      <c r="D263" s="12" t="s">
        <v>373</v>
      </c>
      <c r="E263" s="12" t="s">
        <v>388</v>
      </c>
      <c r="F263" s="12" t="s">
        <v>679</v>
      </c>
      <c r="G263" s="12" t="s">
        <v>406</v>
      </c>
      <c r="H263" s="12" t="s">
        <v>407</v>
      </c>
      <c r="I263" s="12" t="s">
        <v>408</v>
      </c>
      <c r="J263" s="12" t="s">
        <v>737</v>
      </c>
      <c r="K263" s="8" t="s">
        <v>1049</v>
      </c>
      <c r="L263" s="8">
        <v>12</v>
      </c>
      <c r="M263" s="8" t="str">
        <f>VLOOKUP(L263,' (참고) 예산별 범례'!$A$2:$C$45,3,0)</f>
        <v>시설물 재난·사고</v>
      </c>
      <c r="N263" s="8"/>
      <c r="O263" s="148">
        <v>1</v>
      </c>
      <c r="P263" s="8" t="str">
        <f>VLOOKUP(O263,' (참고) 예산별 범례'!$I$68:$J$76,2,0)</f>
        <v>위험설비 정비 및 개보수</v>
      </c>
      <c r="Q263" s="12"/>
      <c r="R263" s="8" t="s">
        <v>344</v>
      </c>
      <c r="S263" s="12"/>
      <c r="T263" s="8" t="s">
        <v>442</v>
      </c>
      <c r="U263" s="34">
        <v>400000</v>
      </c>
      <c r="V263" s="35"/>
      <c r="W263" s="36">
        <f t="shared" si="25"/>
        <v>400000</v>
      </c>
      <c r="X263" s="37">
        <f t="shared" si="31"/>
        <v>398730.51269160694</v>
      </c>
      <c r="Y263" s="37">
        <f t="shared" si="32"/>
        <v>1269.4873083930579</v>
      </c>
      <c r="Z263" s="40">
        <v>0.99682628172901733</v>
      </c>
      <c r="AA263" s="54"/>
    </row>
    <row r="264" spans="2:28" ht="38.25">
      <c r="B264" s="8"/>
      <c r="C264" s="39"/>
      <c r="D264" s="12" t="s">
        <v>373</v>
      </c>
      <c r="E264" s="12" t="s">
        <v>388</v>
      </c>
      <c r="F264" s="12" t="s">
        <v>679</v>
      </c>
      <c r="G264" s="12" t="s">
        <v>406</v>
      </c>
      <c r="H264" s="12" t="s">
        <v>407</v>
      </c>
      <c r="I264" s="12" t="s">
        <v>408</v>
      </c>
      <c r="J264" s="12" t="s">
        <v>738</v>
      </c>
      <c r="K264" s="8" t="s">
        <v>1049</v>
      </c>
      <c r="L264" s="8">
        <v>12</v>
      </c>
      <c r="M264" s="8" t="str">
        <f>VLOOKUP(L264,' (참고) 예산별 범례'!$A$2:$C$45,3,0)</f>
        <v>시설물 재난·사고</v>
      </c>
      <c r="N264" s="8"/>
      <c r="O264" s="148">
        <v>1</v>
      </c>
      <c r="P264" s="8" t="str">
        <f>VLOOKUP(O264,' (참고) 예산별 범례'!$I$68:$J$76,2,0)</f>
        <v>위험설비 정비 및 개보수</v>
      </c>
      <c r="Q264" s="12"/>
      <c r="R264" s="8" t="s">
        <v>344</v>
      </c>
      <c r="S264" s="12"/>
      <c r="T264" s="8" t="s">
        <v>442</v>
      </c>
      <c r="U264" s="34">
        <v>4970000</v>
      </c>
      <c r="V264" s="35"/>
      <c r="W264" s="36">
        <f t="shared" si="25"/>
        <v>4970000</v>
      </c>
      <c r="X264" s="37">
        <f t="shared" si="31"/>
        <v>4954226.620193216</v>
      </c>
      <c r="Y264" s="37">
        <f t="shared" si="32"/>
        <v>15773.379806783982</v>
      </c>
      <c r="Z264" s="40">
        <v>0.99682628172901733</v>
      </c>
      <c r="AA264" s="54"/>
    </row>
    <row r="265" spans="2:28" ht="38.25">
      <c r="B265" s="8"/>
      <c r="C265" s="39"/>
      <c r="D265" s="12" t="s">
        <v>424</v>
      </c>
      <c r="E265" s="12" t="s">
        <v>739</v>
      </c>
      <c r="F265" s="12" t="s">
        <v>740</v>
      </c>
      <c r="G265" s="12" t="s">
        <v>416</v>
      </c>
      <c r="H265" s="12" t="s">
        <v>417</v>
      </c>
      <c r="I265" s="12" t="s">
        <v>418</v>
      </c>
      <c r="J265" s="12" t="s">
        <v>741</v>
      </c>
      <c r="K265" s="8" t="s">
        <v>1049</v>
      </c>
      <c r="L265" s="8">
        <v>25</v>
      </c>
      <c r="M265" s="8" t="str">
        <f>VLOOKUP(L265,' (참고) 예산별 범례'!$A$2:$C$45,3,0)</f>
        <v>전기·가스 사고</v>
      </c>
      <c r="N265" s="8"/>
      <c r="O265" s="148">
        <v>1</v>
      </c>
      <c r="P265" s="8" t="str">
        <f>VLOOKUP(O265,' (참고) 예산별 범례'!$I$68:$J$76,2,0)</f>
        <v>위험설비 정비 및 개보수</v>
      </c>
      <c r="Q265" s="12"/>
      <c r="R265" s="8" t="s">
        <v>344</v>
      </c>
      <c r="S265" s="12"/>
      <c r="T265" s="8" t="s">
        <v>428</v>
      </c>
      <c r="U265" s="34">
        <v>40000000</v>
      </c>
      <c r="V265" s="35"/>
      <c r="W265" s="36">
        <f t="shared" si="25"/>
        <v>40000000</v>
      </c>
      <c r="X265" s="37">
        <f t="shared" si="31"/>
        <v>38714387.200000003</v>
      </c>
      <c r="Y265" s="37">
        <f t="shared" si="32"/>
        <v>1285612.799999997</v>
      </c>
      <c r="Z265" s="40">
        <v>0.96785968</v>
      </c>
      <c r="AA265" s="54"/>
    </row>
    <row r="266" spans="2:28" ht="38.25">
      <c r="B266" s="8"/>
      <c r="C266" s="39"/>
      <c r="D266" s="12" t="s">
        <v>424</v>
      </c>
      <c r="E266" s="12" t="s">
        <v>739</v>
      </c>
      <c r="F266" s="12" t="s">
        <v>740</v>
      </c>
      <c r="G266" s="12" t="s">
        <v>416</v>
      </c>
      <c r="H266" s="12" t="s">
        <v>417</v>
      </c>
      <c r="I266" s="12" t="s">
        <v>418</v>
      </c>
      <c r="J266" s="12" t="s">
        <v>742</v>
      </c>
      <c r="K266" s="8" t="s">
        <v>1049</v>
      </c>
      <c r="L266" s="8">
        <v>25</v>
      </c>
      <c r="M266" s="8" t="str">
        <f>VLOOKUP(L266,' (참고) 예산별 범례'!$A$2:$C$45,3,0)</f>
        <v>전기·가스 사고</v>
      </c>
      <c r="N266" s="8"/>
      <c r="O266" s="148">
        <v>1</v>
      </c>
      <c r="P266" s="8" t="str">
        <f>VLOOKUP(O266,' (참고) 예산별 범례'!$I$68:$J$76,2,0)</f>
        <v>위험설비 정비 및 개보수</v>
      </c>
      <c r="Q266" s="12"/>
      <c r="R266" s="8" t="s">
        <v>344</v>
      </c>
      <c r="S266" s="12"/>
      <c r="T266" s="8" t="s">
        <v>428</v>
      </c>
      <c r="U266" s="34">
        <v>45000000</v>
      </c>
      <c r="V266" s="35">
        <v>-6000000</v>
      </c>
      <c r="W266" s="36">
        <f t="shared" si="25"/>
        <v>39000000</v>
      </c>
      <c r="X266" s="37">
        <f t="shared" si="31"/>
        <v>37746527.520000003</v>
      </c>
      <c r="Y266" s="37">
        <f t="shared" si="32"/>
        <v>1253472.4799999967</v>
      </c>
      <c r="Z266" s="40">
        <v>0.96785968</v>
      </c>
      <c r="AA266" s="54" t="s">
        <v>881</v>
      </c>
      <c r="AB266" s="16" t="s">
        <v>484</v>
      </c>
    </row>
    <row r="267" spans="2:28" ht="38.25">
      <c r="B267" s="8"/>
      <c r="C267" s="39"/>
      <c r="D267" s="12" t="s">
        <v>424</v>
      </c>
      <c r="E267" s="12" t="s">
        <v>739</v>
      </c>
      <c r="F267" s="12" t="s">
        <v>740</v>
      </c>
      <c r="G267" s="12" t="s">
        <v>416</v>
      </c>
      <c r="H267" s="12" t="s">
        <v>417</v>
      </c>
      <c r="I267" s="12" t="s">
        <v>418</v>
      </c>
      <c r="J267" s="42" t="s">
        <v>743</v>
      </c>
      <c r="K267" s="93"/>
      <c r="L267" s="93">
        <v>12</v>
      </c>
      <c r="M267" s="8" t="str">
        <f>VLOOKUP(L267,' (참고) 예산별 범례'!$A$2:$C$45,3,0)</f>
        <v>시설물 재난·사고</v>
      </c>
      <c r="N267" s="93"/>
      <c r="O267" s="149">
        <v>1</v>
      </c>
      <c r="P267" s="8" t="str">
        <f>VLOOKUP(O267,' (참고) 예산별 범례'!$I$68:$J$76,2,0)</f>
        <v>위험설비 정비 및 개보수</v>
      </c>
      <c r="Q267" s="12"/>
      <c r="R267" s="8" t="s">
        <v>344</v>
      </c>
      <c r="S267" s="12"/>
      <c r="T267" s="8" t="s">
        <v>428</v>
      </c>
      <c r="U267" s="34">
        <v>24000000</v>
      </c>
      <c r="V267" s="35">
        <v>-3000000</v>
      </c>
      <c r="W267" s="36">
        <f t="shared" si="25"/>
        <v>21000000</v>
      </c>
      <c r="X267" s="37">
        <f t="shared" si="31"/>
        <v>20325053.280000001</v>
      </c>
      <c r="Y267" s="37">
        <f t="shared" si="32"/>
        <v>674946.71999999881</v>
      </c>
      <c r="Z267" s="40">
        <v>0.96785968</v>
      </c>
      <c r="AA267" s="54" t="s">
        <v>881</v>
      </c>
      <c r="AB267" s="16" t="s">
        <v>484</v>
      </c>
    </row>
    <row r="268" spans="2:28" ht="38.25">
      <c r="B268" s="8"/>
      <c r="C268" s="39"/>
      <c r="D268" s="12" t="s">
        <v>424</v>
      </c>
      <c r="E268" s="12" t="s">
        <v>739</v>
      </c>
      <c r="F268" s="12" t="s">
        <v>740</v>
      </c>
      <c r="G268" s="12" t="s">
        <v>416</v>
      </c>
      <c r="H268" s="12" t="s">
        <v>417</v>
      </c>
      <c r="I268" s="12" t="s">
        <v>418</v>
      </c>
      <c r="J268" s="12" t="s">
        <v>744</v>
      </c>
      <c r="K268" s="8" t="s">
        <v>1049</v>
      </c>
      <c r="L268" s="8">
        <v>25</v>
      </c>
      <c r="M268" s="8" t="str">
        <f>VLOOKUP(L268,' (참고) 예산별 범례'!$A$2:$C$45,3,0)</f>
        <v>전기·가스 사고</v>
      </c>
      <c r="N268" s="8"/>
      <c r="O268" s="148">
        <v>1</v>
      </c>
      <c r="P268" s="8" t="str">
        <f>VLOOKUP(O268,' (참고) 예산별 범례'!$I$68:$J$76,2,0)</f>
        <v>위험설비 정비 및 개보수</v>
      </c>
      <c r="Q268" s="12"/>
      <c r="R268" s="8" t="s">
        <v>344</v>
      </c>
      <c r="S268" s="12"/>
      <c r="T268" s="8" t="s">
        <v>428</v>
      </c>
      <c r="U268" s="34">
        <v>0</v>
      </c>
      <c r="V268" s="35">
        <v>17511000</v>
      </c>
      <c r="W268" s="36">
        <f t="shared" si="25"/>
        <v>17511000</v>
      </c>
      <c r="X268" s="37">
        <f t="shared" si="31"/>
        <v>16141037.67698998</v>
      </c>
      <c r="Y268" s="37">
        <f t="shared" si="32"/>
        <v>1369962.32301002</v>
      </c>
      <c r="Z268" s="40">
        <v>0.92176561458454576</v>
      </c>
      <c r="AA268" s="54" t="s">
        <v>883</v>
      </c>
      <c r="AB268" s="16" t="s">
        <v>611</v>
      </c>
    </row>
    <row r="269" spans="2:28" ht="38.25">
      <c r="B269" s="8"/>
      <c r="C269" s="39"/>
      <c r="D269" s="12" t="s">
        <v>424</v>
      </c>
      <c r="E269" s="12" t="s">
        <v>739</v>
      </c>
      <c r="F269" s="12" t="s">
        <v>740</v>
      </c>
      <c r="G269" s="12" t="s">
        <v>416</v>
      </c>
      <c r="H269" s="12" t="s">
        <v>417</v>
      </c>
      <c r="I269" s="12" t="s">
        <v>418</v>
      </c>
      <c r="J269" s="12" t="s">
        <v>745</v>
      </c>
      <c r="K269" s="8" t="s">
        <v>1049</v>
      </c>
      <c r="L269" s="8">
        <v>12</v>
      </c>
      <c r="M269" s="8" t="str">
        <f>VLOOKUP(L269,' (참고) 예산별 범례'!$A$2:$C$45,3,0)</f>
        <v>시설물 재난·사고</v>
      </c>
      <c r="N269" s="8"/>
      <c r="O269" s="148">
        <v>1</v>
      </c>
      <c r="P269" s="8" t="str">
        <f>VLOOKUP(O269,' (참고) 예산별 범례'!$I$68:$J$76,2,0)</f>
        <v>위험설비 정비 및 개보수</v>
      </c>
      <c r="Q269" s="12"/>
      <c r="R269" s="8" t="s">
        <v>344</v>
      </c>
      <c r="S269" s="12"/>
      <c r="T269" s="8" t="s">
        <v>442</v>
      </c>
      <c r="U269" s="34">
        <v>0</v>
      </c>
      <c r="V269" s="35">
        <v>25000000</v>
      </c>
      <c r="W269" s="36">
        <f t="shared" ref="W269:W332" si="33">U269+V269</f>
        <v>25000000</v>
      </c>
      <c r="X269" s="37">
        <f t="shared" si="31"/>
        <v>24196492</v>
      </c>
      <c r="Y269" s="37">
        <f t="shared" si="32"/>
        <v>803508</v>
      </c>
      <c r="Z269" s="40">
        <v>0.96785968</v>
      </c>
      <c r="AA269" s="54" t="s">
        <v>883</v>
      </c>
      <c r="AB269" s="16" t="s">
        <v>611</v>
      </c>
    </row>
    <row r="270" spans="2:28" ht="38.25">
      <c r="B270" s="8"/>
      <c r="C270" s="39"/>
      <c r="D270" s="12" t="s">
        <v>424</v>
      </c>
      <c r="E270" s="12" t="s">
        <v>739</v>
      </c>
      <c r="F270" s="12" t="s">
        <v>740</v>
      </c>
      <c r="G270" s="12" t="s">
        <v>416</v>
      </c>
      <c r="H270" s="12" t="s">
        <v>417</v>
      </c>
      <c r="I270" s="12" t="s">
        <v>418</v>
      </c>
      <c r="J270" s="12" t="s">
        <v>746</v>
      </c>
      <c r="K270" s="8" t="s">
        <v>1049</v>
      </c>
      <c r="L270" s="8">
        <v>12</v>
      </c>
      <c r="M270" s="8" t="str">
        <f>VLOOKUP(L270,' (참고) 예산별 범례'!$A$2:$C$45,3,0)</f>
        <v>시설물 재난·사고</v>
      </c>
      <c r="N270" s="8"/>
      <c r="O270" s="148">
        <v>1</v>
      </c>
      <c r="P270" s="8" t="str">
        <f>VLOOKUP(O270,' (참고) 예산별 범례'!$I$68:$J$76,2,0)</f>
        <v>위험설비 정비 및 개보수</v>
      </c>
      <c r="Q270" s="12"/>
      <c r="R270" s="8" t="s">
        <v>344</v>
      </c>
      <c r="S270" s="12"/>
      <c r="T270" s="8" t="s">
        <v>442</v>
      </c>
      <c r="U270" s="34">
        <v>60000000</v>
      </c>
      <c r="V270" s="35">
        <v>-60000000</v>
      </c>
      <c r="W270" s="36">
        <f t="shared" si="33"/>
        <v>0</v>
      </c>
      <c r="X270" s="37">
        <f t="shared" si="31"/>
        <v>0</v>
      </c>
      <c r="Y270" s="37">
        <f t="shared" si="32"/>
        <v>0</v>
      </c>
      <c r="Z270" s="40">
        <v>0</v>
      </c>
      <c r="AA270" s="54"/>
    </row>
    <row r="271" spans="2:28" ht="38.25">
      <c r="B271" s="8"/>
      <c r="C271" s="39"/>
      <c r="D271" s="12" t="s">
        <v>424</v>
      </c>
      <c r="E271" s="12" t="s">
        <v>739</v>
      </c>
      <c r="F271" s="12" t="s">
        <v>747</v>
      </c>
      <c r="G271" s="12" t="s">
        <v>416</v>
      </c>
      <c r="H271" s="12" t="s">
        <v>417</v>
      </c>
      <c r="I271" s="12" t="s">
        <v>418</v>
      </c>
      <c r="J271" s="12" t="s">
        <v>748</v>
      </c>
      <c r="K271" s="8" t="s">
        <v>892</v>
      </c>
      <c r="L271" s="8">
        <v>8</v>
      </c>
      <c r="M271" s="8" t="str">
        <f>VLOOKUP(L271,' (참고) 예산별 범례'!$A$2:$C$45,3,0)</f>
        <v>폭염</v>
      </c>
      <c r="N271" s="8"/>
      <c r="O271" s="148">
        <v>1</v>
      </c>
      <c r="P271" s="8" t="str">
        <f>VLOOKUP(O271,' (참고) 예산별 범례'!$I$68:$J$76,2,0)</f>
        <v>위험설비 정비 및 개보수</v>
      </c>
      <c r="Q271" s="12"/>
      <c r="R271" s="8" t="s">
        <v>344</v>
      </c>
      <c r="S271" s="12"/>
      <c r="T271" s="8" t="s">
        <v>428</v>
      </c>
      <c r="U271" s="34">
        <v>55000000</v>
      </c>
      <c r="V271" s="35"/>
      <c r="W271" s="36">
        <f t="shared" si="33"/>
        <v>55000000</v>
      </c>
      <c r="X271" s="37">
        <f t="shared" si="31"/>
        <v>50697108.802150019</v>
      </c>
      <c r="Y271" s="37">
        <f t="shared" si="32"/>
        <v>4302891.1978499815</v>
      </c>
      <c r="Z271" s="40">
        <v>0.92176561458454576</v>
      </c>
      <c r="AA271" s="54"/>
    </row>
    <row r="272" spans="2:28" ht="38.25">
      <c r="B272" s="8"/>
      <c r="C272" s="39"/>
      <c r="D272" s="12" t="s">
        <v>424</v>
      </c>
      <c r="E272" s="12" t="s">
        <v>739</v>
      </c>
      <c r="F272" s="12" t="s">
        <v>747</v>
      </c>
      <c r="G272" s="12" t="s">
        <v>416</v>
      </c>
      <c r="H272" s="12" t="s">
        <v>417</v>
      </c>
      <c r="I272" s="12" t="s">
        <v>418</v>
      </c>
      <c r="J272" s="12" t="s">
        <v>749</v>
      </c>
      <c r="K272" s="8" t="s">
        <v>1049</v>
      </c>
      <c r="L272" s="8">
        <v>12</v>
      </c>
      <c r="M272" s="8" t="str">
        <f>VLOOKUP(L272,' (참고) 예산별 범례'!$A$2:$C$45,3,0)</f>
        <v>시설물 재난·사고</v>
      </c>
      <c r="N272" s="8"/>
      <c r="O272" s="148">
        <v>1</v>
      </c>
      <c r="P272" s="8" t="str">
        <f>VLOOKUP(O272,' (참고) 예산별 범례'!$I$68:$J$76,2,0)</f>
        <v>위험설비 정비 및 개보수</v>
      </c>
      <c r="Q272" s="12"/>
      <c r="R272" s="8" t="s">
        <v>344</v>
      </c>
      <c r="S272" s="12"/>
      <c r="T272" s="8" t="s">
        <v>428</v>
      </c>
      <c r="U272" s="34">
        <v>22000000</v>
      </c>
      <c r="V272" s="35"/>
      <c r="W272" s="36">
        <f t="shared" si="33"/>
        <v>22000000</v>
      </c>
      <c r="X272" s="37">
        <f t="shared" si="31"/>
        <v>20278843.520860005</v>
      </c>
      <c r="Y272" s="37">
        <f t="shared" si="32"/>
        <v>1721156.4791399948</v>
      </c>
      <c r="Z272" s="40">
        <v>0.92176561458454576</v>
      </c>
      <c r="AA272" s="54"/>
    </row>
    <row r="273" spans="2:28" ht="38.25">
      <c r="B273" s="8"/>
      <c r="C273" s="39"/>
      <c r="D273" s="12" t="s">
        <v>424</v>
      </c>
      <c r="E273" s="12" t="s">
        <v>739</v>
      </c>
      <c r="F273" s="12" t="s">
        <v>750</v>
      </c>
      <c r="G273" s="12" t="s">
        <v>416</v>
      </c>
      <c r="H273" s="12" t="s">
        <v>417</v>
      </c>
      <c r="I273" s="12" t="s">
        <v>418</v>
      </c>
      <c r="J273" s="12" t="s">
        <v>751</v>
      </c>
      <c r="K273" s="8" t="s">
        <v>1049</v>
      </c>
      <c r="L273" s="8">
        <v>12</v>
      </c>
      <c r="M273" s="8" t="str">
        <f>VLOOKUP(L273,' (참고) 예산별 범례'!$A$2:$C$45,3,0)</f>
        <v>시설물 재난·사고</v>
      </c>
      <c r="N273" s="8"/>
      <c r="O273" s="148">
        <v>1</v>
      </c>
      <c r="P273" s="8" t="str">
        <f>VLOOKUP(O273,' (참고) 예산별 범례'!$I$68:$J$76,2,0)</f>
        <v>위험설비 정비 및 개보수</v>
      </c>
      <c r="Q273" s="12"/>
      <c r="R273" s="8" t="s">
        <v>344</v>
      </c>
      <c r="S273" s="12"/>
      <c r="T273" s="8" t="s">
        <v>442</v>
      </c>
      <c r="U273" s="34">
        <v>38000000</v>
      </c>
      <c r="V273" s="35">
        <v>-18000000</v>
      </c>
      <c r="W273" s="36">
        <f t="shared" si="33"/>
        <v>20000000</v>
      </c>
      <c r="X273" s="37">
        <f t="shared" si="31"/>
        <v>19289240</v>
      </c>
      <c r="Y273" s="37">
        <f t="shared" si="32"/>
        <v>710760</v>
      </c>
      <c r="Z273" s="40">
        <v>0.96446200000000004</v>
      </c>
      <c r="AA273" s="54"/>
    </row>
    <row r="274" spans="2:28" ht="38.25">
      <c r="B274" s="8"/>
      <c r="C274" s="39"/>
      <c r="D274" s="12" t="s">
        <v>424</v>
      </c>
      <c r="E274" s="12" t="s">
        <v>739</v>
      </c>
      <c r="F274" s="12" t="s">
        <v>752</v>
      </c>
      <c r="G274" s="12" t="s">
        <v>395</v>
      </c>
      <c r="H274" s="12" t="s">
        <v>396</v>
      </c>
      <c r="I274" s="12" t="s">
        <v>397</v>
      </c>
      <c r="J274" s="12" t="s">
        <v>753</v>
      </c>
      <c r="K274" s="8" t="s">
        <v>1050</v>
      </c>
      <c r="L274" s="8">
        <v>43</v>
      </c>
      <c r="M274" s="8" t="str">
        <f>VLOOKUP(L274,' (참고) 예산별 범례'!$A$2:$C$45,3,0)</f>
        <v>교부세 및 기타</v>
      </c>
      <c r="N274" s="8"/>
      <c r="O274" s="148">
        <v>1</v>
      </c>
      <c r="P274" s="8" t="str">
        <f>VLOOKUP(O274,' (참고) 예산별 범례'!$I$68:$J$76,2,0)</f>
        <v>위험설비 정비 및 개보수</v>
      </c>
      <c r="Q274" s="8" t="s">
        <v>344</v>
      </c>
      <c r="R274" s="12"/>
      <c r="S274" s="12"/>
      <c r="T274" s="8" t="s">
        <v>442</v>
      </c>
      <c r="U274" s="34">
        <v>47000000</v>
      </c>
      <c r="V274" s="35">
        <v>-3000000</v>
      </c>
      <c r="W274" s="36">
        <f t="shared" si="33"/>
        <v>44000000</v>
      </c>
      <c r="X274" s="37">
        <f t="shared" si="31"/>
        <v>43682690</v>
      </c>
      <c r="Y274" s="37">
        <f t="shared" ref="Y274:Y293" si="34">W274-X274</f>
        <v>317310</v>
      </c>
      <c r="Z274" s="40">
        <v>0.99278840909090904</v>
      </c>
      <c r="AA274" s="54"/>
    </row>
    <row r="275" spans="2:28" ht="38.25">
      <c r="B275" s="8"/>
      <c r="C275" s="39"/>
      <c r="D275" s="12" t="s">
        <v>424</v>
      </c>
      <c r="E275" s="12" t="s">
        <v>739</v>
      </c>
      <c r="F275" s="12" t="s">
        <v>754</v>
      </c>
      <c r="G275" s="12" t="s">
        <v>395</v>
      </c>
      <c r="H275" s="12" t="s">
        <v>396</v>
      </c>
      <c r="I275" s="12" t="s">
        <v>397</v>
      </c>
      <c r="J275" s="12" t="s">
        <v>755</v>
      </c>
      <c r="K275" s="8" t="s">
        <v>892</v>
      </c>
      <c r="L275" s="8">
        <v>1</v>
      </c>
      <c r="M275" s="8" t="str">
        <f>VLOOKUP(L275,' (참고) 예산별 범례'!$A$2:$C$45,3,0)</f>
        <v>풍수해</v>
      </c>
      <c r="N275" s="8"/>
      <c r="O275" s="148">
        <v>4</v>
      </c>
      <c r="P275" s="8" t="str">
        <f>VLOOKUP(O275,' (참고) 예산별 범례'!$I$68:$J$76,2,0)</f>
        <v>안전관련 물품 및 장비 구입비등</v>
      </c>
      <c r="Q275" s="8" t="s">
        <v>344</v>
      </c>
      <c r="R275" s="12"/>
      <c r="S275" s="12"/>
      <c r="T275" s="8" t="s">
        <v>442</v>
      </c>
      <c r="U275" s="34">
        <v>1000000</v>
      </c>
      <c r="V275" s="35"/>
      <c r="W275" s="36">
        <f t="shared" si="33"/>
        <v>1000000</v>
      </c>
      <c r="X275" s="37">
        <f t="shared" si="31"/>
        <v>854579.27927927929</v>
      </c>
      <c r="Y275" s="37">
        <f t="shared" si="34"/>
        <v>145420.72072072071</v>
      </c>
      <c r="Z275" s="40">
        <v>0.85457927927927924</v>
      </c>
      <c r="AA275" s="54"/>
    </row>
    <row r="276" spans="2:28" ht="38.25">
      <c r="B276" s="8"/>
      <c r="C276" s="39"/>
      <c r="D276" s="12" t="s">
        <v>424</v>
      </c>
      <c r="E276" s="12" t="s">
        <v>739</v>
      </c>
      <c r="F276" s="12" t="s">
        <v>754</v>
      </c>
      <c r="G276" s="12" t="s">
        <v>395</v>
      </c>
      <c r="H276" s="12" t="s">
        <v>396</v>
      </c>
      <c r="I276" s="12" t="s">
        <v>397</v>
      </c>
      <c r="J276" s="12" t="s">
        <v>756</v>
      </c>
      <c r="K276" s="8" t="s">
        <v>1050</v>
      </c>
      <c r="L276" s="8">
        <v>43</v>
      </c>
      <c r="M276" s="8" t="str">
        <f>VLOOKUP(L276,' (참고) 예산별 범례'!$A$2:$C$45,3,0)</f>
        <v>교부세 및 기타</v>
      </c>
      <c r="N276" s="8"/>
      <c r="O276" s="148">
        <v>9</v>
      </c>
      <c r="P276" s="8" t="str">
        <f>VLOOKUP(O276,' (참고) 예산별 범례'!$I$68:$J$76,2,0)</f>
        <v>기타</v>
      </c>
      <c r="Q276" s="12"/>
      <c r="R276" s="8" t="s">
        <v>344</v>
      </c>
      <c r="S276" s="12"/>
      <c r="T276" s="8" t="s">
        <v>442</v>
      </c>
      <c r="U276" s="34">
        <v>1000000</v>
      </c>
      <c r="V276" s="35"/>
      <c r="W276" s="36">
        <f t="shared" si="33"/>
        <v>1000000</v>
      </c>
      <c r="X276" s="37">
        <f t="shared" si="31"/>
        <v>854579.27927927929</v>
      </c>
      <c r="Y276" s="37">
        <f t="shared" si="34"/>
        <v>145420.72072072071</v>
      </c>
      <c r="Z276" s="40">
        <v>0.85457927927927924</v>
      </c>
      <c r="AA276" s="54"/>
    </row>
    <row r="277" spans="2:28" ht="38.25">
      <c r="B277" s="8"/>
      <c r="C277" s="39"/>
      <c r="D277" s="12" t="s">
        <v>424</v>
      </c>
      <c r="E277" s="12" t="s">
        <v>739</v>
      </c>
      <c r="F277" s="12" t="s">
        <v>754</v>
      </c>
      <c r="G277" s="12" t="s">
        <v>395</v>
      </c>
      <c r="H277" s="12" t="s">
        <v>396</v>
      </c>
      <c r="I277" s="12" t="s">
        <v>397</v>
      </c>
      <c r="J277" s="12" t="s">
        <v>757</v>
      </c>
      <c r="K277" s="8" t="s">
        <v>892</v>
      </c>
      <c r="L277" s="8">
        <v>1</v>
      </c>
      <c r="M277" s="8" t="str">
        <f>VLOOKUP(L277,' (참고) 예산별 범례'!$A$2:$C$45,3,0)</f>
        <v>풍수해</v>
      </c>
      <c r="N277" s="8"/>
      <c r="O277" s="148">
        <v>4</v>
      </c>
      <c r="P277" s="8" t="str">
        <f>VLOOKUP(O277,' (참고) 예산별 범례'!$I$68:$J$76,2,0)</f>
        <v>안전관련 물품 및 장비 구입비등</v>
      </c>
      <c r="Q277" s="8" t="s">
        <v>344</v>
      </c>
      <c r="R277" s="12"/>
      <c r="S277" s="12"/>
      <c r="T277" s="8" t="s">
        <v>442</v>
      </c>
      <c r="U277" s="34">
        <v>1000000</v>
      </c>
      <c r="V277" s="35"/>
      <c r="W277" s="36">
        <f t="shared" si="33"/>
        <v>1000000</v>
      </c>
      <c r="X277" s="37">
        <f t="shared" si="31"/>
        <v>854579.27927927929</v>
      </c>
      <c r="Y277" s="37">
        <f t="shared" si="34"/>
        <v>145420.72072072071</v>
      </c>
      <c r="Z277" s="40">
        <v>0.85457927927927924</v>
      </c>
      <c r="AA277" s="54"/>
    </row>
    <row r="278" spans="2:28" ht="38.25">
      <c r="B278" s="8"/>
      <c r="C278" s="39"/>
      <c r="D278" s="12" t="s">
        <v>424</v>
      </c>
      <c r="E278" s="12" t="s">
        <v>739</v>
      </c>
      <c r="F278" s="12" t="s">
        <v>754</v>
      </c>
      <c r="G278" s="12" t="s">
        <v>395</v>
      </c>
      <c r="H278" s="12" t="s">
        <v>396</v>
      </c>
      <c r="I278" s="12" t="s">
        <v>397</v>
      </c>
      <c r="J278" s="12" t="s">
        <v>758</v>
      </c>
      <c r="K278" s="8" t="s">
        <v>1049</v>
      </c>
      <c r="L278" s="8">
        <v>25</v>
      </c>
      <c r="M278" s="8" t="str">
        <f>VLOOKUP(L278,' (참고) 예산별 범례'!$A$2:$C$45,3,0)</f>
        <v>전기·가스 사고</v>
      </c>
      <c r="N278" s="8"/>
      <c r="O278" s="148">
        <v>1</v>
      </c>
      <c r="P278" s="8" t="str">
        <f>VLOOKUP(O278,' (참고) 예산별 범례'!$I$68:$J$76,2,0)</f>
        <v>위험설비 정비 및 개보수</v>
      </c>
      <c r="Q278" s="12"/>
      <c r="R278" s="8" t="s">
        <v>344</v>
      </c>
      <c r="S278" s="12"/>
      <c r="T278" s="8" t="s">
        <v>442</v>
      </c>
      <c r="U278" s="34">
        <v>700000</v>
      </c>
      <c r="V278" s="35"/>
      <c r="W278" s="36">
        <f t="shared" si="33"/>
        <v>700000</v>
      </c>
      <c r="X278" s="37">
        <f t="shared" si="31"/>
        <v>598205.4954954955</v>
      </c>
      <c r="Y278" s="37">
        <f t="shared" si="34"/>
        <v>101794.5045045045</v>
      </c>
      <c r="Z278" s="40">
        <v>0.85457927927927924</v>
      </c>
      <c r="AA278" s="54"/>
    </row>
    <row r="279" spans="2:28" ht="38.25">
      <c r="B279" s="8"/>
      <c r="C279" s="39"/>
      <c r="D279" s="12" t="s">
        <v>424</v>
      </c>
      <c r="E279" s="12" t="s">
        <v>739</v>
      </c>
      <c r="F279" s="12" t="s">
        <v>754</v>
      </c>
      <c r="G279" s="12" t="s">
        <v>395</v>
      </c>
      <c r="H279" s="12" t="s">
        <v>396</v>
      </c>
      <c r="I279" s="12" t="s">
        <v>397</v>
      </c>
      <c r="J279" s="12" t="s">
        <v>759</v>
      </c>
      <c r="K279" s="8" t="s">
        <v>1050</v>
      </c>
      <c r="L279" s="8">
        <v>43</v>
      </c>
      <c r="M279" s="8" t="str">
        <f>VLOOKUP(L279,' (참고) 예산별 범례'!$A$2:$C$45,3,0)</f>
        <v>교부세 및 기타</v>
      </c>
      <c r="N279" s="8"/>
      <c r="O279" s="148">
        <v>9</v>
      </c>
      <c r="P279" s="8" t="str">
        <f>VLOOKUP(O279,' (참고) 예산별 범례'!$I$68:$J$76,2,0)</f>
        <v>기타</v>
      </c>
      <c r="Q279" s="12"/>
      <c r="R279" s="12"/>
      <c r="S279" s="8" t="s">
        <v>344</v>
      </c>
      <c r="T279" s="8" t="s">
        <v>428</v>
      </c>
      <c r="U279" s="34">
        <v>1300000</v>
      </c>
      <c r="V279" s="35"/>
      <c r="W279" s="36">
        <f t="shared" si="33"/>
        <v>1300000</v>
      </c>
      <c r="X279" s="37">
        <f t="shared" si="31"/>
        <v>1110953.063063063</v>
      </c>
      <c r="Y279" s="37">
        <f t="shared" si="34"/>
        <v>189046.93693693704</v>
      </c>
      <c r="Z279" s="40">
        <v>0.85457927927927924</v>
      </c>
      <c r="AA279" s="54"/>
    </row>
    <row r="280" spans="2:28" ht="38.25">
      <c r="B280" s="8"/>
      <c r="C280" s="39"/>
      <c r="D280" s="12" t="s">
        <v>424</v>
      </c>
      <c r="E280" s="12" t="s">
        <v>739</v>
      </c>
      <c r="F280" s="12" t="s">
        <v>754</v>
      </c>
      <c r="G280" s="12" t="s">
        <v>395</v>
      </c>
      <c r="H280" s="12" t="s">
        <v>396</v>
      </c>
      <c r="I280" s="12" t="s">
        <v>397</v>
      </c>
      <c r="J280" s="12" t="s">
        <v>760</v>
      </c>
      <c r="K280" s="8" t="s">
        <v>1049</v>
      </c>
      <c r="L280" s="8">
        <v>12</v>
      </c>
      <c r="M280" s="8" t="str">
        <f>VLOOKUP(L280,' (참고) 예산별 범례'!$A$2:$C$45,3,0)</f>
        <v>시설물 재난·사고</v>
      </c>
      <c r="N280" s="8"/>
      <c r="O280" s="148">
        <v>1</v>
      </c>
      <c r="P280" s="8" t="str">
        <f>VLOOKUP(O280,' (참고) 예산별 범례'!$I$68:$J$76,2,0)</f>
        <v>위험설비 정비 및 개보수</v>
      </c>
      <c r="Q280" s="12"/>
      <c r="R280" s="8" t="s">
        <v>344</v>
      </c>
      <c r="S280" s="12"/>
      <c r="T280" s="8" t="s">
        <v>442</v>
      </c>
      <c r="U280" s="34">
        <v>4400000</v>
      </c>
      <c r="V280" s="35"/>
      <c r="W280" s="36">
        <f t="shared" si="33"/>
        <v>4400000</v>
      </c>
      <c r="X280" s="37">
        <f t="shared" si="31"/>
        <v>3760148.8288288284</v>
      </c>
      <c r="Y280" s="37">
        <f t="shared" si="34"/>
        <v>639851.17117117159</v>
      </c>
      <c r="Z280" s="40">
        <v>0.85457927927927924</v>
      </c>
      <c r="AA280" s="54"/>
    </row>
    <row r="281" spans="2:28" ht="38.25">
      <c r="B281" s="8"/>
      <c r="C281" s="39"/>
      <c r="D281" s="12" t="s">
        <v>424</v>
      </c>
      <c r="E281" s="12" t="s">
        <v>739</v>
      </c>
      <c r="F281" s="12" t="s">
        <v>754</v>
      </c>
      <c r="G281" s="12" t="s">
        <v>395</v>
      </c>
      <c r="H281" s="12" t="s">
        <v>396</v>
      </c>
      <c r="I281" s="12" t="s">
        <v>397</v>
      </c>
      <c r="J281" s="12" t="s">
        <v>761</v>
      </c>
      <c r="K281" s="8" t="s">
        <v>1050</v>
      </c>
      <c r="L281" s="8">
        <v>43</v>
      </c>
      <c r="M281" s="8" t="str">
        <f>VLOOKUP(L281,' (참고) 예산별 범례'!$A$2:$C$45,3,0)</f>
        <v>교부세 및 기타</v>
      </c>
      <c r="N281" s="8"/>
      <c r="O281" s="148">
        <v>9</v>
      </c>
      <c r="P281" s="8" t="str">
        <f>VLOOKUP(O281,' (참고) 예산별 범례'!$I$68:$J$76,2,0)</f>
        <v>기타</v>
      </c>
      <c r="Q281" s="12"/>
      <c r="R281" s="12"/>
      <c r="S281" s="8" t="s">
        <v>344</v>
      </c>
      <c r="T281" s="8" t="s">
        <v>427</v>
      </c>
      <c r="U281" s="34">
        <v>600000</v>
      </c>
      <c r="V281" s="35"/>
      <c r="W281" s="36">
        <f t="shared" si="33"/>
        <v>600000</v>
      </c>
      <c r="X281" s="37">
        <f t="shared" si="31"/>
        <v>512747.56756756752</v>
      </c>
      <c r="Y281" s="37">
        <f t="shared" si="34"/>
        <v>87252.432432432484</v>
      </c>
      <c r="Z281" s="40">
        <v>0.85457927927927924</v>
      </c>
      <c r="AA281" s="54"/>
    </row>
    <row r="282" spans="2:28" ht="38.25">
      <c r="B282" s="8"/>
      <c r="C282" s="41"/>
      <c r="D282" s="12" t="s">
        <v>424</v>
      </c>
      <c r="E282" s="12" t="s">
        <v>739</v>
      </c>
      <c r="F282" s="12" t="s">
        <v>754</v>
      </c>
      <c r="G282" s="12" t="s">
        <v>395</v>
      </c>
      <c r="H282" s="12" t="s">
        <v>396</v>
      </c>
      <c r="I282" s="12" t="s">
        <v>397</v>
      </c>
      <c r="J282" s="12" t="s">
        <v>762</v>
      </c>
      <c r="K282" s="8" t="s">
        <v>1050</v>
      </c>
      <c r="L282" s="8">
        <v>43</v>
      </c>
      <c r="M282" s="8" t="str">
        <f>VLOOKUP(L282,' (참고) 예산별 범례'!$A$2:$C$45,3,0)</f>
        <v>교부세 및 기타</v>
      </c>
      <c r="N282" s="8"/>
      <c r="O282" s="148">
        <v>9</v>
      </c>
      <c r="P282" s="8" t="str">
        <f>VLOOKUP(O282,' (참고) 예산별 범례'!$I$68:$J$76,2,0)</f>
        <v>기타</v>
      </c>
      <c r="Q282" s="12"/>
      <c r="R282" s="12"/>
      <c r="S282" s="8" t="s">
        <v>344</v>
      </c>
      <c r="T282" s="8" t="s">
        <v>427</v>
      </c>
      <c r="U282" s="34">
        <v>1100000</v>
      </c>
      <c r="V282" s="35"/>
      <c r="W282" s="36">
        <f t="shared" si="33"/>
        <v>1100000</v>
      </c>
      <c r="X282" s="37">
        <f t="shared" si="31"/>
        <v>940037.2072072071</v>
      </c>
      <c r="Y282" s="37">
        <f t="shared" si="34"/>
        <v>159962.7927927929</v>
      </c>
      <c r="Z282" s="40">
        <v>0.85457927927927924</v>
      </c>
      <c r="AA282" s="54"/>
    </row>
    <row r="283" spans="2:28" ht="38.25">
      <c r="B283" s="24" t="s">
        <v>477</v>
      </c>
      <c r="C283" s="25"/>
      <c r="D283" s="24"/>
      <c r="E283" s="24"/>
      <c r="F283" s="24"/>
      <c r="G283" s="26"/>
      <c r="H283" s="27"/>
      <c r="I283" s="28"/>
      <c r="J283" s="24"/>
      <c r="K283" s="24"/>
      <c r="L283" s="24"/>
      <c r="M283" s="8" t="e">
        <f>VLOOKUP(L283,' (참고) 예산별 범례'!$A$2:$C$45,3,0)</f>
        <v>#N/A</v>
      </c>
      <c r="N283" s="24"/>
      <c r="O283" s="147"/>
      <c r="P283" s="8" t="e">
        <f>VLOOKUP(O283,' (참고) 예산별 범례'!$I$68:$J$76,2,0)</f>
        <v>#N/A</v>
      </c>
      <c r="Q283" s="24"/>
      <c r="R283" s="24"/>
      <c r="S283" s="24"/>
      <c r="T283" s="24"/>
      <c r="U283" s="29">
        <f>SUM(U284:U335)</f>
        <v>615604000</v>
      </c>
      <c r="V283" s="30">
        <f>SUM(V284:V335)</f>
        <v>-82349560</v>
      </c>
      <c r="W283" s="29">
        <f>SUM(W284:W335)</f>
        <v>533254440</v>
      </c>
      <c r="X283" s="29">
        <f>SUM(X284:X335)</f>
        <v>488666789.99999994</v>
      </c>
      <c r="Y283" s="31">
        <f t="shared" si="34"/>
        <v>44587650.00000006</v>
      </c>
      <c r="Z283" s="32">
        <f>X283/W283</f>
        <v>0.91638578761763323</v>
      </c>
      <c r="AA283" s="53"/>
    </row>
    <row r="284" spans="2:28" ht="38.25">
      <c r="B284" s="8"/>
      <c r="C284" s="33" t="s">
        <v>352</v>
      </c>
      <c r="D284" s="12" t="s">
        <v>763</v>
      </c>
      <c r="E284" s="12" t="s">
        <v>764</v>
      </c>
      <c r="F284" s="12" t="s">
        <v>765</v>
      </c>
      <c r="G284" s="12" t="s">
        <v>377</v>
      </c>
      <c r="H284" s="12" t="s">
        <v>375</v>
      </c>
      <c r="I284" s="12" t="s">
        <v>378</v>
      </c>
      <c r="J284" s="12" t="s">
        <v>701</v>
      </c>
      <c r="K284" s="8" t="s">
        <v>1050</v>
      </c>
      <c r="L284" s="8">
        <v>43</v>
      </c>
      <c r="M284" s="8" t="str">
        <f>VLOOKUP(L284,' (참고) 예산별 범례'!$A$2:$C$45,3,0)</f>
        <v>교부세 및 기타</v>
      </c>
      <c r="N284" s="8"/>
      <c r="O284" s="148">
        <v>9</v>
      </c>
      <c r="P284" s="8" t="str">
        <f>VLOOKUP(O284,' (참고) 예산별 범례'!$I$68:$J$76,2,0)</f>
        <v>기타</v>
      </c>
      <c r="Q284" s="12"/>
      <c r="R284" s="12"/>
      <c r="S284" s="8" t="s">
        <v>344</v>
      </c>
      <c r="T284" s="8" t="s">
        <v>427</v>
      </c>
      <c r="U284" s="34">
        <v>200000</v>
      </c>
      <c r="V284" s="35"/>
      <c r="W284" s="36">
        <f t="shared" si="33"/>
        <v>200000</v>
      </c>
      <c r="X284" s="37">
        <f>W284*Z284</f>
        <v>181418.35275134601</v>
      </c>
      <c r="Y284" s="37">
        <f t="shared" si="34"/>
        <v>18581.647248653986</v>
      </c>
      <c r="Z284" s="40">
        <v>0.90709176375673006</v>
      </c>
      <c r="AA284" s="54"/>
    </row>
    <row r="285" spans="2:28" ht="38.25">
      <c r="B285" s="8"/>
      <c r="C285" s="39"/>
      <c r="D285" s="12" t="s">
        <v>763</v>
      </c>
      <c r="E285" s="12" t="s">
        <v>764</v>
      </c>
      <c r="F285" s="12" t="s">
        <v>765</v>
      </c>
      <c r="G285" s="12" t="s">
        <v>377</v>
      </c>
      <c r="H285" s="12" t="s">
        <v>375</v>
      </c>
      <c r="I285" s="12" t="s">
        <v>378</v>
      </c>
      <c r="J285" s="12" t="s">
        <v>766</v>
      </c>
      <c r="K285" s="8" t="s">
        <v>1050</v>
      </c>
      <c r="L285" s="8">
        <v>43</v>
      </c>
      <c r="M285" s="8" t="str">
        <f>VLOOKUP(L285,' (참고) 예산별 범례'!$A$2:$C$45,3,0)</f>
        <v>교부세 및 기타</v>
      </c>
      <c r="N285" s="8"/>
      <c r="O285" s="148">
        <v>1</v>
      </c>
      <c r="P285" s="8" t="str">
        <f>VLOOKUP(O285,' (참고) 예산별 범례'!$I$68:$J$76,2,0)</f>
        <v>위험설비 정비 및 개보수</v>
      </c>
      <c r="Q285" s="12"/>
      <c r="R285" s="12"/>
      <c r="S285" s="8" t="s">
        <v>344</v>
      </c>
      <c r="T285" s="8" t="s">
        <v>442</v>
      </c>
      <c r="U285" s="34">
        <v>162000000</v>
      </c>
      <c r="V285" s="35">
        <f>-81600000-6000000-9749560</f>
        <v>-97349560</v>
      </c>
      <c r="W285" s="36">
        <f t="shared" si="33"/>
        <v>64650440</v>
      </c>
      <c r="X285" s="37">
        <f t="shared" ref="X285:X335" si="35">W285*Z285</f>
        <v>58643881.647248648</v>
      </c>
      <c r="Y285" s="37">
        <f t="shared" si="34"/>
        <v>6006558.3527513519</v>
      </c>
      <c r="Z285" s="40">
        <v>0.90709176375673006</v>
      </c>
      <c r="AA285" s="54" t="s">
        <v>881</v>
      </c>
      <c r="AB285" s="16" t="s">
        <v>484</v>
      </c>
    </row>
    <row r="286" spans="2:28" ht="38.25">
      <c r="B286" s="8"/>
      <c r="C286" s="39"/>
      <c r="D286" s="12" t="s">
        <v>763</v>
      </c>
      <c r="E286" s="12" t="s">
        <v>764</v>
      </c>
      <c r="F286" s="12" t="s">
        <v>765</v>
      </c>
      <c r="G286" s="12" t="s">
        <v>379</v>
      </c>
      <c r="H286" s="12" t="s">
        <v>375</v>
      </c>
      <c r="I286" s="12" t="s">
        <v>386</v>
      </c>
      <c r="J286" s="12" t="s">
        <v>767</v>
      </c>
      <c r="K286" s="8" t="s">
        <v>1050</v>
      </c>
      <c r="L286" s="8">
        <v>36</v>
      </c>
      <c r="M286" s="8" t="str">
        <f>VLOOKUP(L286,' (참고) 예산별 범례'!$A$2:$C$45,3,0)</f>
        <v>안전문화 및 교육·훈련·홍보</v>
      </c>
      <c r="N286" s="8"/>
      <c r="O286" s="148">
        <v>5</v>
      </c>
      <c r="P286" s="8" t="str">
        <f>VLOOKUP(O286,' (참고) 예산별 범례'!$I$68:$J$76,2,0)</f>
        <v>안전관련 교육훈련홍보</v>
      </c>
      <c r="Q286" s="8" t="s">
        <v>344</v>
      </c>
      <c r="R286" s="12"/>
      <c r="S286" s="12"/>
      <c r="T286" s="8" t="s">
        <v>427</v>
      </c>
      <c r="U286" s="34">
        <v>800000</v>
      </c>
      <c r="V286" s="35"/>
      <c r="W286" s="36">
        <f t="shared" si="33"/>
        <v>800000</v>
      </c>
      <c r="X286" s="37">
        <f t="shared" si="35"/>
        <v>405000</v>
      </c>
      <c r="Y286" s="37">
        <f t="shared" si="34"/>
        <v>395000</v>
      </c>
      <c r="Z286" s="40">
        <v>0.50624999999999998</v>
      </c>
      <c r="AA286" s="54"/>
    </row>
    <row r="287" spans="2:28" ht="38.25">
      <c r="B287" s="8"/>
      <c r="C287" s="39"/>
      <c r="D287" s="12" t="s">
        <v>763</v>
      </c>
      <c r="E287" s="12" t="s">
        <v>764</v>
      </c>
      <c r="F287" s="12" t="s">
        <v>765</v>
      </c>
      <c r="G287" s="12" t="s">
        <v>380</v>
      </c>
      <c r="H287" s="12" t="s">
        <v>375</v>
      </c>
      <c r="I287" s="12" t="s">
        <v>399</v>
      </c>
      <c r="J287" s="12" t="s">
        <v>707</v>
      </c>
      <c r="K287" s="8" t="s">
        <v>1050</v>
      </c>
      <c r="L287" s="8">
        <v>43</v>
      </c>
      <c r="M287" s="8" t="str">
        <f>VLOOKUP(L287,' (참고) 예산별 범례'!$A$2:$C$45,3,0)</f>
        <v>교부세 및 기타</v>
      </c>
      <c r="N287" s="8"/>
      <c r="O287" s="148">
        <v>9</v>
      </c>
      <c r="P287" s="8" t="str">
        <f>VLOOKUP(O287,' (참고) 예산별 범례'!$I$68:$J$76,2,0)</f>
        <v>기타</v>
      </c>
      <c r="Q287" s="8"/>
      <c r="R287" s="12"/>
      <c r="S287" s="8" t="s">
        <v>344</v>
      </c>
      <c r="T287" s="8" t="s">
        <v>427</v>
      </c>
      <c r="U287" s="34">
        <v>7380000</v>
      </c>
      <c r="V287" s="35"/>
      <c r="W287" s="36">
        <f t="shared" si="33"/>
        <v>7380000</v>
      </c>
      <c r="X287" s="37">
        <f t="shared" si="35"/>
        <v>6550546.4968152866</v>
      </c>
      <c r="Y287" s="37">
        <f t="shared" si="34"/>
        <v>829453.50318471342</v>
      </c>
      <c r="Z287" s="40">
        <v>0.88760792639773534</v>
      </c>
      <c r="AA287" s="54"/>
    </row>
    <row r="288" spans="2:28" ht="38.25">
      <c r="B288" s="8"/>
      <c r="C288" s="39"/>
      <c r="D288" s="12" t="s">
        <v>763</v>
      </c>
      <c r="E288" s="12" t="s">
        <v>764</v>
      </c>
      <c r="F288" s="12" t="s">
        <v>765</v>
      </c>
      <c r="G288" s="12" t="s">
        <v>380</v>
      </c>
      <c r="H288" s="12" t="s">
        <v>375</v>
      </c>
      <c r="I288" s="12" t="s">
        <v>399</v>
      </c>
      <c r="J288" s="12" t="s">
        <v>768</v>
      </c>
      <c r="K288" s="152" t="s">
        <v>1049</v>
      </c>
      <c r="L288" s="152">
        <v>19</v>
      </c>
      <c r="M288" s="8" t="str">
        <f>VLOOKUP(L288,' (참고) 예산별 범례'!$A$2:$C$45,3,0)</f>
        <v>미세먼지</v>
      </c>
      <c r="N288" s="8"/>
      <c r="O288" s="148">
        <v>9</v>
      </c>
      <c r="P288" s="8" t="str">
        <f>VLOOKUP(O288,' (참고) 예산별 범례'!$I$68:$J$76,2,0)</f>
        <v>기타</v>
      </c>
      <c r="Q288" s="8"/>
      <c r="R288" s="12"/>
      <c r="S288" s="8" t="s">
        <v>344</v>
      </c>
      <c r="T288" s="8" t="s">
        <v>427</v>
      </c>
      <c r="U288" s="34">
        <v>3150000</v>
      </c>
      <c r="V288" s="35"/>
      <c r="W288" s="36">
        <f t="shared" si="33"/>
        <v>3150000</v>
      </c>
      <c r="X288" s="37">
        <f t="shared" si="35"/>
        <v>2795964.9681528662</v>
      </c>
      <c r="Y288" s="37">
        <f t="shared" si="34"/>
        <v>354035.03184713377</v>
      </c>
      <c r="Z288" s="40">
        <v>0.88760792639773534</v>
      </c>
      <c r="AA288" s="54"/>
    </row>
    <row r="289" spans="2:27" ht="38.25">
      <c r="B289" s="8"/>
      <c r="C289" s="39"/>
      <c r="D289" s="12" t="s">
        <v>763</v>
      </c>
      <c r="E289" s="12" t="s">
        <v>764</v>
      </c>
      <c r="F289" s="12" t="s">
        <v>765</v>
      </c>
      <c r="G289" s="12" t="s">
        <v>380</v>
      </c>
      <c r="H289" s="12" t="s">
        <v>375</v>
      </c>
      <c r="I289" s="12" t="s">
        <v>399</v>
      </c>
      <c r="J289" s="12" t="s">
        <v>769</v>
      </c>
      <c r="K289" s="8" t="s">
        <v>1050</v>
      </c>
      <c r="L289" s="8">
        <v>43</v>
      </c>
      <c r="M289" s="8" t="str">
        <f>VLOOKUP(L289,' (참고) 예산별 범례'!$A$2:$C$45,3,0)</f>
        <v>교부세 및 기타</v>
      </c>
      <c r="N289" s="8"/>
      <c r="O289" s="148">
        <v>9</v>
      </c>
      <c r="P289" s="8" t="str">
        <f>VLOOKUP(O289,' (참고) 예산별 범례'!$I$68:$J$76,2,0)</f>
        <v>기타</v>
      </c>
      <c r="Q289" s="12"/>
      <c r="R289" s="12"/>
      <c r="S289" s="8" t="s">
        <v>344</v>
      </c>
      <c r="T289" s="8" t="s">
        <v>427</v>
      </c>
      <c r="U289" s="34">
        <v>3600000</v>
      </c>
      <c r="V289" s="35"/>
      <c r="W289" s="36">
        <f t="shared" si="33"/>
        <v>3600000</v>
      </c>
      <c r="X289" s="37">
        <f t="shared" si="35"/>
        <v>3195388.5350318472</v>
      </c>
      <c r="Y289" s="37">
        <f t="shared" si="34"/>
        <v>404611.46496815281</v>
      </c>
      <c r="Z289" s="40">
        <v>0.88760792639773534</v>
      </c>
      <c r="AA289" s="54"/>
    </row>
    <row r="290" spans="2:27" ht="38.25">
      <c r="B290" s="8"/>
      <c r="C290" s="39"/>
      <c r="D290" s="12" t="s">
        <v>763</v>
      </c>
      <c r="E290" s="12" t="s">
        <v>764</v>
      </c>
      <c r="F290" s="12" t="s">
        <v>765</v>
      </c>
      <c r="G290" s="12" t="s">
        <v>401</v>
      </c>
      <c r="H290" s="12" t="s">
        <v>375</v>
      </c>
      <c r="I290" s="12" t="s">
        <v>402</v>
      </c>
      <c r="J290" s="12" t="s">
        <v>770</v>
      </c>
      <c r="K290" s="8" t="s">
        <v>1050</v>
      </c>
      <c r="L290" s="8">
        <v>43</v>
      </c>
      <c r="M290" s="8" t="str">
        <f>VLOOKUP(L290,' (참고) 예산별 범례'!$A$2:$C$45,3,0)</f>
        <v>교부세 및 기타</v>
      </c>
      <c r="N290" s="8"/>
      <c r="O290" s="148">
        <v>9</v>
      </c>
      <c r="P290" s="8" t="str">
        <f>VLOOKUP(O290,' (참고) 예산별 범례'!$I$68:$J$76,2,0)</f>
        <v>기타</v>
      </c>
      <c r="Q290" s="12"/>
      <c r="R290" s="12"/>
      <c r="S290" s="8" t="s">
        <v>344</v>
      </c>
      <c r="T290" s="8" t="s">
        <v>427</v>
      </c>
      <c r="U290" s="34">
        <v>2640000</v>
      </c>
      <c r="V290" s="35"/>
      <c r="W290" s="36">
        <f t="shared" si="33"/>
        <v>2640000</v>
      </c>
      <c r="X290" s="37">
        <f t="shared" si="35"/>
        <v>1531853.9449541285</v>
      </c>
      <c r="Y290" s="37">
        <f t="shared" si="34"/>
        <v>1108146.0550458715</v>
      </c>
      <c r="Z290" s="40">
        <v>0.58024770642201839</v>
      </c>
      <c r="AA290" s="54"/>
    </row>
    <row r="291" spans="2:27" ht="38.25">
      <c r="B291" s="8"/>
      <c r="C291" s="39"/>
      <c r="D291" s="12" t="s">
        <v>763</v>
      </c>
      <c r="E291" s="12" t="s">
        <v>764</v>
      </c>
      <c r="F291" s="12" t="s">
        <v>765</v>
      </c>
      <c r="G291" s="12" t="s">
        <v>401</v>
      </c>
      <c r="H291" s="12" t="s">
        <v>375</v>
      </c>
      <c r="I291" s="12" t="s">
        <v>402</v>
      </c>
      <c r="J291" s="12" t="s">
        <v>771</v>
      </c>
      <c r="K291" s="8" t="s">
        <v>1050</v>
      </c>
      <c r="L291" s="8">
        <v>38</v>
      </c>
      <c r="M291" s="8" t="str">
        <f>VLOOKUP(L291,' (참고) 예산별 범례'!$A$2:$C$45,3,0)</f>
        <v>재난 구호 및 복구</v>
      </c>
      <c r="N291" s="8"/>
      <c r="O291" s="148">
        <v>9</v>
      </c>
      <c r="P291" s="8" t="str">
        <f>VLOOKUP(O291,' (참고) 예산별 범례'!$I$68:$J$76,2,0)</f>
        <v>기타</v>
      </c>
      <c r="Q291" s="8"/>
      <c r="R291" s="12"/>
      <c r="S291" s="8" t="s">
        <v>344</v>
      </c>
      <c r="T291" s="8" t="s">
        <v>426</v>
      </c>
      <c r="U291" s="34">
        <v>8850000</v>
      </c>
      <c r="V291" s="35"/>
      <c r="W291" s="36">
        <f t="shared" si="33"/>
        <v>8850000</v>
      </c>
      <c r="X291" s="37">
        <f t="shared" si="35"/>
        <v>5135192.2018348631</v>
      </c>
      <c r="Y291" s="37">
        <f t="shared" si="34"/>
        <v>3714807.7981651369</v>
      </c>
      <c r="Z291" s="40">
        <v>0.58024770642201839</v>
      </c>
      <c r="AA291" s="54"/>
    </row>
    <row r="292" spans="2:27" ht="38.25">
      <c r="B292" s="8"/>
      <c r="C292" s="39"/>
      <c r="D292" s="12" t="s">
        <v>763</v>
      </c>
      <c r="E292" s="12" t="s">
        <v>764</v>
      </c>
      <c r="F292" s="12" t="s">
        <v>765</v>
      </c>
      <c r="G292" s="12" t="s">
        <v>401</v>
      </c>
      <c r="H292" s="12" t="s">
        <v>375</v>
      </c>
      <c r="I292" s="12" t="s">
        <v>402</v>
      </c>
      <c r="J292" s="12" t="s">
        <v>772</v>
      </c>
      <c r="K292" s="8" t="s">
        <v>1050</v>
      </c>
      <c r="L292" s="8">
        <v>38</v>
      </c>
      <c r="M292" s="8" t="str">
        <f>VLOOKUP(L292,' (참고) 예산별 범례'!$A$2:$C$45,3,0)</f>
        <v>재난 구호 및 복구</v>
      </c>
      <c r="N292" s="8"/>
      <c r="O292" s="148">
        <v>9</v>
      </c>
      <c r="P292" s="8" t="str">
        <f>VLOOKUP(O292,' (참고) 예산별 범례'!$I$68:$J$76,2,0)</f>
        <v>기타</v>
      </c>
      <c r="Q292" s="8" t="s">
        <v>344</v>
      </c>
      <c r="R292" s="12"/>
      <c r="S292" s="12"/>
      <c r="T292" s="8" t="s">
        <v>426</v>
      </c>
      <c r="U292" s="34">
        <v>500000</v>
      </c>
      <c r="V292" s="35"/>
      <c r="W292" s="36">
        <f t="shared" si="33"/>
        <v>500000</v>
      </c>
      <c r="X292" s="37">
        <f t="shared" si="35"/>
        <v>290123.85321100918</v>
      </c>
      <c r="Y292" s="37">
        <f t="shared" si="34"/>
        <v>209876.14678899082</v>
      </c>
      <c r="Z292" s="40">
        <v>0.58024770642201839</v>
      </c>
      <c r="AA292" s="54"/>
    </row>
    <row r="293" spans="2:27" ht="38.25">
      <c r="B293" s="8"/>
      <c r="C293" s="39"/>
      <c r="D293" s="12" t="s">
        <v>763</v>
      </c>
      <c r="E293" s="12" t="s">
        <v>764</v>
      </c>
      <c r="F293" s="12" t="s">
        <v>773</v>
      </c>
      <c r="G293" s="12" t="s">
        <v>377</v>
      </c>
      <c r="H293" s="12" t="s">
        <v>375</v>
      </c>
      <c r="I293" s="12" t="s">
        <v>378</v>
      </c>
      <c r="J293" s="12" t="s">
        <v>774</v>
      </c>
      <c r="K293" s="8" t="s">
        <v>1049</v>
      </c>
      <c r="L293" s="8">
        <v>12</v>
      </c>
      <c r="M293" s="8" t="str">
        <f>VLOOKUP(L293,' (참고) 예산별 범례'!$A$2:$C$45,3,0)</f>
        <v>시설물 재난·사고</v>
      </c>
      <c r="N293" s="8"/>
      <c r="O293" s="148">
        <v>2</v>
      </c>
      <c r="P293" s="8" t="str">
        <f>VLOOKUP(O293,' (참고) 예산별 범례'!$I$68:$J$76,2,0)</f>
        <v>안전사업비 및 안전관리비</v>
      </c>
      <c r="Q293" s="12"/>
      <c r="R293" s="8" t="s">
        <v>344</v>
      </c>
      <c r="S293" s="12"/>
      <c r="T293" s="8" t="s">
        <v>427</v>
      </c>
      <c r="U293" s="34">
        <v>43970000</v>
      </c>
      <c r="V293" s="35"/>
      <c r="W293" s="36">
        <f t="shared" si="33"/>
        <v>43970000</v>
      </c>
      <c r="X293" s="37">
        <f t="shared" si="35"/>
        <v>39872760</v>
      </c>
      <c r="Y293" s="37">
        <f t="shared" si="34"/>
        <v>4097240</v>
      </c>
      <c r="Z293" s="40">
        <v>0.906817375483284</v>
      </c>
      <c r="AA293" s="54"/>
    </row>
    <row r="294" spans="2:27" ht="38.25">
      <c r="B294" s="8"/>
      <c r="C294" s="39"/>
      <c r="D294" s="12" t="s">
        <v>763</v>
      </c>
      <c r="E294" s="12" t="s">
        <v>764</v>
      </c>
      <c r="F294" s="12" t="s">
        <v>773</v>
      </c>
      <c r="G294" s="12" t="s">
        <v>379</v>
      </c>
      <c r="H294" s="12" t="s">
        <v>375</v>
      </c>
      <c r="I294" s="12" t="s">
        <v>386</v>
      </c>
      <c r="J294" s="12" t="s">
        <v>775</v>
      </c>
      <c r="K294" s="8" t="s">
        <v>1050</v>
      </c>
      <c r="L294" s="8">
        <v>36</v>
      </c>
      <c r="M294" s="8" t="str">
        <f>VLOOKUP(L294,' (참고) 예산별 범례'!$A$2:$C$45,3,0)</f>
        <v>안전문화 및 교육·훈련·홍보</v>
      </c>
      <c r="N294" s="8"/>
      <c r="O294" s="148">
        <v>5</v>
      </c>
      <c r="P294" s="8" t="str">
        <f>VLOOKUP(O294,' (참고) 예산별 범례'!$I$68:$J$76,2,0)</f>
        <v>안전관련 교육훈련홍보</v>
      </c>
      <c r="Q294" s="8" t="s">
        <v>344</v>
      </c>
      <c r="R294" s="12"/>
      <c r="S294" s="12"/>
      <c r="T294" s="8" t="s">
        <v>427</v>
      </c>
      <c r="U294" s="34">
        <v>150000</v>
      </c>
      <c r="V294" s="35"/>
      <c r="W294" s="36">
        <f t="shared" si="33"/>
        <v>150000</v>
      </c>
      <c r="X294" s="37">
        <f t="shared" si="35"/>
        <v>40000</v>
      </c>
      <c r="Y294" s="37">
        <f t="shared" ref="Y294:Y311" si="36">W294-X294</f>
        <v>110000</v>
      </c>
      <c r="Z294" s="40">
        <v>0.26666666666666666</v>
      </c>
      <c r="AA294" s="54"/>
    </row>
    <row r="295" spans="2:27" ht="38.25">
      <c r="B295" s="8"/>
      <c r="C295" s="39"/>
      <c r="D295" s="12" t="s">
        <v>763</v>
      </c>
      <c r="E295" s="12" t="s">
        <v>764</v>
      </c>
      <c r="F295" s="12" t="s">
        <v>773</v>
      </c>
      <c r="G295" s="12" t="s">
        <v>379</v>
      </c>
      <c r="H295" s="12" t="s">
        <v>375</v>
      </c>
      <c r="I295" s="12" t="s">
        <v>386</v>
      </c>
      <c r="J295" s="12" t="s">
        <v>776</v>
      </c>
      <c r="K295" s="8" t="s">
        <v>1050</v>
      </c>
      <c r="L295" s="8">
        <v>36</v>
      </c>
      <c r="M295" s="8" t="str">
        <f>VLOOKUP(L295,' (참고) 예산별 범례'!$A$2:$C$45,3,0)</f>
        <v>안전문화 및 교육·훈련·홍보</v>
      </c>
      <c r="N295" s="8"/>
      <c r="O295" s="148">
        <v>5</v>
      </c>
      <c r="P295" s="8" t="str">
        <f>VLOOKUP(O295,' (참고) 예산별 범례'!$I$68:$J$76,2,0)</f>
        <v>안전관련 교육훈련홍보</v>
      </c>
      <c r="Q295" s="8" t="s">
        <v>344</v>
      </c>
      <c r="R295" s="12"/>
      <c r="S295" s="12"/>
      <c r="T295" s="8" t="s">
        <v>427</v>
      </c>
      <c r="U295" s="34">
        <v>120000</v>
      </c>
      <c r="V295" s="35"/>
      <c r="W295" s="36">
        <f t="shared" si="33"/>
        <v>120000</v>
      </c>
      <c r="X295" s="37">
        <f t="shared" si="35"/>
        <v>32000</v>
      </c>
      <c r="Y295" s="37">
        <f t="shared" si="36"/>
        <v>88000</v>
      </c>
      <c r="Z295" s="40">
        <v>0.26666666666666666</v>
      </c>
      <c r="AA295" s="54"/>
    </row>
    <row r="296" spans="2:27" ht="38.25">
      <c r="B296" s="8"/>
      <c r="C296" s="39"/>
      <c r="D296" s="12" t="s">
        <v>763</v>
      </c>
      <c r="E296" s="12" t="s">
        <v>764</v>
      </c>
      <c r="F296" s="12" t="s">
        <v>773</v>
      </c>
      <c r="G296" s="12" t="s">
        <v>379</v>
      </c>
      <c r="H296" s="12" t="s">
        <v>375</v>
      </c>
      <c r="I296" s="12" t="s">
        <v>386</v>
      </c>
      <c r="J296" s="12" t="s">
        <v>777</v>
      </c>
      <c r="K296" s="8" t="s">
        <v>1050</v>
      </c>
      <c r="L296" s="8">
        <v>36</v>
      </c>
      <c r="M296" s="8" t="str">
        <f>VLOOKUP(L296,' (참고) 예산별 범례'!$A$2:$C$45,3,0)</f>
        <v>안전문화 및 교육·훈련·홍보</v>
      </c>
      <c r="N296" s="8"/>
      <c r="O296" s="148">
        <v>5</v>
      </c>
      <c r="P296" s="8" t="str">
        <f>VLOOKUP(O296,' (참고) 예산별 범례'!$I$68:$J$76,2,0)</f>
        <v>안전관련 교육훈련홍보</v>
      </c>
      <c r="Q296" s="8" t="s">
        <v>344</v>
      </c>
      <c r="R296" s="12"/>
      <c r="S296" s="12"/>
      <c r="T296" s="8" t="s">
        <v>427</v>
      </c>
      <c r="U296" s="34">
        <v>50000</v>
      </c>
      <c r="V296" s="35"/>
      <c r="W296" s="36">
        <f t="shared" si="33"/>
        <v>50000</v>
      </c>
      <c r="X296" s="37">
        <f t="shared" si="35"/>
        <v>13333.333333333334</v>
      </c>
      <c r="Y296" s="37">
        <f t="shared" si="36"/>
        <v>36666.666666666664</v>
      </c>
      <c r="Z296" s="40">
        <v>0.26666666666666666</v>
      </c>
      <c r="AA296" s="54"/>
    </row>
    <row r="297" spans="2:27" ht="38.25">
      <c r="B297" s="8"/>
      <c r="C297" s="39"/>
      <c r="D297" s="12" t="s">
        <v>763</v>
      </c>
      <c r="E297" s="12" t="s">
        <v>764</v>
      </c>
      <c r="F297" s="12" t="s">
        <v>773</v>
      </c>
      <c r="G297" s="12" t="s">
        <v>379</v>
      </c>
      <c r="H297" s="12" t="s">
        <v>375</v>
      </c>
      <c r="I297" s="12" t="s">
        <v>386</v>
      </c>
      <c r="J297" s="12" t="s">
        <v>778</v>
      </c>
      <c r="K297" s="8" t="s">
        <v>1050</v>
      </c>
      <c r="L297" s="8">
        <v>36</v>
      </c>
      <c r="M297" s="8" t="str">
        <f>VLOOKUP(L297,' (참고) 예산별 범례'!$A$2:$C$45,3,0)</f>
        <v>안전문화 및 교육·훈련·홍보</v>
      </c>
      <c r="N297" s="8"/>
      <c r="O297" s="148">
        <v>5</v>
      </c>
      <c r="P297" s="8" t="str">
        <f>VLOOKUP(O297,' (참고) 예산별 범례'!$I$68:$J$76,2,0)</f>
        <v>안전관련 교육훈련홍보</v>
      </c>
      <c r="Q297" s="8" t="s">
        <v>344</v>
      </c>
      <c r="R297" s="12"/>
      <c r="S297" s="12"/>
      <c r="T297" s="8" t="s">
        <v>427</v>
      </c>
      <c r="U297" s="34">
        <v>155000</v>
      </c>
      <c r="V297" s="35"/>
      <c r="W297" s="36">
        <f t="shared" si="33"/>
        <v>155000</v>
      </c>
      <c r="X297" s="37">
        <f t="shared" si="35"/>
        <v>41333.333333333336</v>
      </c>
      <c r="Y297" s="37">
        <f t="shared" si="36"/>
        <v>113666.66666666666</v>
      </c>
      <c r="Z297" s="40">
        <v>0.26666666666666666</v>
      </c>
      <c r="AA297" s="54"/>
    </row>
    <row r="298" spans="2:27" ht="38.25">
      <c r="B298" s="8"/>
      <c r="C298" s="39"/>
      <c r="D298" s="12" t="s">
        <v>763</v>
      </c>
      <c r="E298" s="12" t="s">
        <v>764</v>
      </c>
      <c r="F298" s="12" t="s">
        <v>773</v>
      </c>
      <c r="G298" s="12" t="s">
        <v>379</v>
      </c>
      <c r="H298" s="12" t="s">
        <v>375</v>
      </c>
      <c r="I298" s="12" t="s">
        <v>386</v>
      </c>
      <c r="J298" s="12" t="s">
        <v>779</v>
      </c>
      <c r="K298" s="8" t="s">
        <v>1050</v>
      </c>
      <c r="L298" s="8">
        <v>36</v>
      </c>
      <c r="M298" s="8" t="str">
        <f>VLOOKUP(L298,' (참고) 예산별 범례'!$A$2:$C$45,3,0)</f>
        <v>안전문화 및 교육·훈련·홍보</v>
      </c>
      <c r="N298" s="8"/>
      <c r="O298" s="148">
        <v>5</v>
      </c>
      <c r="P298" s="8" t="str">
        <f>VLOOKUP(O298,' (참고) 예산별 범례'!$I$68:$J$76,2,0)</f>
        <v>안전관련 교육훈련홍보</v>
      </c>
      <c r="Q298" s="8" t="s">
        <v>344</v>
      </c>
      <c r="R298" s="12"/>
      <c r="S298" s="12"/>
      <c r="T298" s="8" t="s">
        <v>427</v>
      </c>
      <c r="U298" s="34">
        <v>50000</v>
      </c>
      <c r="V298" s="35"/>
      <c r="W298" s="36">
        <f t="shared" si="33"/>
        <v>50000</v>
      </c>
      <c r="X298" s="37">
        <f t="shared" si="35"/>
        <v>13333.333333333334</v>
      </c>
      <c r="Y298" s="37">
        <f t="shared" si="36"/>
        <v>36666.666666666664</v>
      </c>
      <c r="Z298" s="40">
        <v>0.26666666666666666</v>
      </c>
      <c r="AA298" s="54"/>
    </row>
    <row r="299" spans="2:27" ht="38.25">
      <c r="B299" s="8"/>
      <c r="C299" s="39"/>
      <c r="D299" s="12" t="s">
        <v>763</v>
      </c>
      <c r="E299" s="12" t="s">
        <v>764</v>
      </c>
      <c r="F299" s="12" t="s">
        <v>773</v>
      </c>
      <c r="G299" s="12" t="s">
        <v>379</v>
      </c>
      <c r="H299" s="12" t="s">
        <v>375</v>
      </c>
      <c r="I299" s="12" t="s">
        <v>386</v>
      </c>
      <c r="J299" s="12" t="s">
        <v>780</v>
      </c>
      <c r="K299" s="8" t="s">
        <v>1050</v>
      </c>
      <c r="L299" s="8">
        <v>36</v>
      </c>
      <c r="M299" s="8" t="str">
        <f>VLOOKUP(L299,' (참고) 예산별 범례'!$A$2:$C$45,3,0)</f>
        <v>안전문화 및 교육·훈련·홍보</v>
      </c>
      <c r="N299" s="8"/>
      <c r="O299" s="148">
        <v>5</v>
      </c>
      <c r="P299" s="8" t="str">
        <f>VLOOKUP(O299,' (참고) 예산별 범례'!$I$68:$J$76,2,0)</f>
        <v>안전관련 교육훈련홍보</v>
      </c>
      <c r="Q299" s="8" t="s">
        <v>344</v>
      </c>
      <c r="R299" s="12"/>
      <c r="S299" s="12"/>
      <c r="T299" s="8" t="s">
        <v>427</v>
      </c>
      <c r="U299" s="34">
        <v>30000</v>
      </c>
      <c r="V299" s="35"/>
      <c r="W299" s="36">
        <f t="shared" si="33"/>
        <v>30000</v>
      </c>
      <c r="X299" s="37">
        <f t="shared" si="35"/>
        <v>8000</v>
      </c>
      <c r="Y299" s="37">
        <f t="shared" si="36"/>
        <v>22000</v>
      </c>
      <c r="Z299" s="40">
        <v>0.26666666666666666</v>
      </c>
      <c r="AA299" s="54"/>
    </row>
    <row r="300" spans="2:27" ht="38.25">
      <c r="B300" s="8"/>
      <c r="C300" s="39"/>
      <c r="D300" s="12" t="s">
        <v>763</v>
      </c>
      <c r="E300" s="12" t="s">
        <v>764</v>
      </c>
      <c r="F300" s="12" t="s">
        <v>773</v>
      </c>
      <c r="G300" s="12" t="s">
        <v>379</v>
      </c>
      <c r="H300" s="12" t="s">
        <v>375</v>
      </c>
      <c r="I300" s="12" t="s">
        <v>386</v>
      </c>
      <c r="J300" s="12" t="s">
        <v>561</v>
      </c>
      <c r="K300" s="8" t="s">
        <v>1050</v>
      </c>
      <c r="L300" s="8">
        <v>36</v>
      </c>
      <c r="M300" s="8" t="str">
        <f>VLOOKUP(L300,' (참고) 예산별 범례'!$A$2:$C$45,3,0)</f>
        <v>안전문화 및 교육·훈련·홍보</v>
      </c>
      <c r="N300" s="8"/>
      <c r="O300" s="148">
        <v>5</v>
      </c>
      <c r="P300" s="8" t="str">
        <f>VLOOKUP(O300,' (참고) 예산별 범례'!$I$68:$J$76,2,0)</f>
        <v>안전관련 교육훈련홍보</v>
      </c>
      <c r="Q300" s="8" t="s">
        <v>344</v>
      </c>
      <c r="R300" s="12"/>
      <c r="S300" s="12"/>
      <c r="T300" s="8" t="s">
        <v>427</v>
      </c>
      <c r="U300" s="34">
        <v>60000</v>
      </c>
      <c r="V300" s="35"/>
      <c r="W300" s="36">
        <f t="shared" si="33"/>
        <v>60000</v>
      </c>
      <c r="X300" s="37">
        <f t="shared" si="35"/>
        <v>16000</v>
      </c>
      <c r="Y300" s="37">
        <f t="shared" si="36"/>
        <v>44000</v>
      </c>
      <c r="Z300" s="40">
        <v>0.26666666666666666</v>
      </c>
      <c r="AA300" s="54"/>
    </row>
    <row r="301" spans="2:27" ht="38.25">
      <c r="B301" s="8"/>
      <c r="C301" s="39"/>
      <c r="D301" s="12" t="s">
        <v>763</v>
      </c>
      <c r="E301" s="12" t="s">
        <v>764</v>
      </c>
      <c r="F301" s="12" t="s">
        <v>773</v>
      </c>
      <c r="G301" s="12" t="s">
        <v>383</v>
      </c>
      <c r="H301" s="12" t="s">
        <v>375</v>
      </c>
      <c r="I301" s="12" t="s">
        <v>384</v>
      </c>
      <c r="J301" s="12" t="s">
        <v>781</v>
      </c>
      <c r="K301" s="8" t="s">
        <v>1049</v>
      </c>
      <c r="L301" s="8">
        <v>29</v>
      </c>
      <c r="M301" s="8" t="str">
        <f>VLOOKUP(L301,' (참고) 예산별 범례'!$A$2:$C$45,3,0)</f>
        <v>사업장 산재</v>
      </c>
      <c r="N301" s="8"/>
      <c r="O301" s="148">
        <v>4</v>
      </c>
      <c r="P301" s="8" t="str">
        <f>VLOOKUP(O301,' (참고) 예산별 범례'!$I$68:$J$76,2,0)</f>
        <v>안전관련 물품 및 장비 구입비등</v>
      </c>
      <c r="Q301" s="8" t="s">
        <v>344</v>
      </c>
      <c r="R301" s="12"/>
      <c r="S301" s="12"/>
      <c r="T301" s="8" t="s">
        <v>428</v>
      </c>
      <c r="U301" s="34">
        <v>600000</v>
      </c>
      <c r="V301" s="35"/>
      <c r="W301" s="36">
        <f t="shared" si="33"/>
        <v>600000</v>
      </c>
      <c r="X301" s="37">
        <f t="shared" si="35"/>
        <v>495700.68027210888</v>
      </c>
      <c r="Y301" s="37">
        <f t="shared" si="36"/>
        <v>104299.31972789112</v>
      </c>
      <c r="Z301" s="40">
        <v>0.82616780045351479</v>
      </c>
      <c r="AA301" s="54"/>
    </row>
    <row r="302" spans="2:27" ht="38.25">
      <c r="B302" s="8"/>
      <c r="C302" s="39"/>
      <c r="D302" s="12" t="s">
        <v>763</v>
      </c>
      <c r="E302" s="12" t="s">
        <v>764</v>
      </c>
      <c r="F302" s="12" t="s">
        <v>773</v>
      </c>
      <c r="G302" s="12" t="s">
        <v>383</v>
      </c>
      <c r="H302" s="12" t="s">
        <v>375</v>
      </c>
      <c r="I302" s="12" t="s">
        <v>384</v>
      </c>
      <c r="J302" s="12" t="s">
        <v>782</v>
      </c>
      <c r="K302" s="8" t="s">
        <v>1049</v>
      </c>
      <c r="L302" s="8">
        <v>29</v>
      </c>
      <c r="M302" s="8" t="str">
        <f>VLOOKUP(L302,' (참고) 예산별 범례'!$A$2:$C$45,3,0)</f>
        <v>사업장 산재</v>
      </c>
      <c r="N302" s="8"/>
      <c r="O302" s="148">
        <v>4</v>
      </c>
      <c r="P302" s="8" t="str">
        <f>VLOOKUP(O302,' (참고) 예산별 범례'!$I$68:$J$76,2,0)</f>
        <v>안전관련 물품 및 장비 구입비등</v>
      </c>
      <c r="Q302" s="8" t="s">
        <v>344</v>
      </c>
      <c r="R302" s="12"/>
      <c r="S302" s="12"/>
      <c r="T302" s="8" t="s">
        <v>428</v>
      </c>
      <c r="U302" s="34">
        <v>1000000</v>
      </c>
      <c r="V302" s="35"/>
      <c r="W302" s="36">
        <f t="shared" si="33"/>
        <v>1000000</v>
      </c>
      <c r="X302" s="37">
        <f t="shared" si="35"/>
        <v>826167.80045351479</v>
      </c>
      <c r="Y302" s="37">
        <f t="shared" si="36"/>
        <v>173832.19954648521</v>
      </c>
      <c r="Z302" s="40">
        <v>0.82616780045351479</v>
      </c>
      <c r="AA302" s="54"/>
    </row>
    <row r="303" spans="2:27" ht="38.25">
      <c r="B303" s="8"/>
      <c r="C303" s="39"/>
      <c r="D303" s="12" t="s">
        <v>763</v>
      </c>
      <c r="E303" s="12" t="s">
        <v>764</v>
      </c>
      <c r="F303" s="12" t="s">
        <v>773</v>
      </c>
      <c r="G303" s="12" t="s">
        <v>383</v>
      </c>
      <c r="H303" s="12" t="s">
        <v>375</v>
      </c>
      <c r="I303" s="12" t="s">
        <v>384</v>
      </c>
      <c r="J303" s="12" t="s">
        <v>633</v>
      </c>
      <c r="K303" s="8" t="s">
        <v>1049</v>
      </c>
      <c r="L303" s="8">
        <v>29</v>
      </c>
      <c r="M303" s="8" t="str">
        <f>VLOOKUP(L303,' (참고) 예산별 범례'!$A$2:$C$45,3,0)</f>
        <v>사업장 산재</v>
      </c>
      <c r="N303" s="8"/>
      <c r="O303" s="148">
        <v>4</v>
      </c>
      <c r="P303" s="8" t="str">
        <f>VLOOKUP(O303,' (참고) 예산별 범례'!$I$68:$J$76,2,0)</f>
        <v>안전관련 물품 및 장비 구입비등</v>
      </c>
      <c r="Q303" s="8" t="s">
        <v>344</v>
      </c>
      <c r="R303" s="12"/>
      <c r="S303" s="12"/>
      <c r="T303" s="8" t="s">
        <v>428</v>
      </c>
      <c r="U303" s="34">
        <v>385000</v>
      </c>
      <c r="V303" s="35"/>
      <c r="W303" s="36">
        <f t="shared" si="33"/>
        <v>385000</v>
      </c>
      <c r="X303" s="37">
        <f t="shared" si="35"/>
        <v>318074.60317460319</v>
      </c>
      <c r="Y303" s="37">
        <f t="shared" si="36"/>
        <v>66925.396825396805</v>
      </c>
      <c r="Z303" s="40">
        <v>0.82616780045351479</v>
      </c>
      <c r="AA303" s="54"/>
    </row>
    <row r="304" spans="2:27" ht="38.25">
      <c r="B304" s="8"/>
      <c r="C304" s="39"/>
      <c r="D304" s="12" t="s">
        <v>763</v>
      </c>
      <c r="E304" s="12" t="s">
        <v>764</v>
      </c>
      <c r="F304" s="12" t="s">
        <v>773</v>
      </c>
      <c r="G304" s="12" t="s">
        <v>383</v>
      </c>
      <c r="H304" s="12" t="s">
        <v>375</v>
      </c>
      <c r="I304" s="12" t="s">
        <v>384</v>
      </c>
      <c r="J304" s="12" t="s">
        <v>634</v>
      </c>
      <c r="K304" s="8" t="s">
        <v>1049</v>
      </c>
      <c r="L304" s="8">
        <v>29</v>
      </c>
      <c r="M304" s="8" t="str">
        <f>VLOOKUP(L304,' (참고) 예산별 범례'!$A$2:$C$45,3,0)</f>
        <v>사업장 산재</v>
      </c>
      <c r="N304" s="8"/>
      <c r="O304" s="148">
        <v>4</v>
      </c>
      <c r="P304" s="8" t="str">
        <f>VLOOKUP(O304,' (참고) 예산별 범례'!$I$68:$J$76,2,0)</f>
        <v>안전관련 물품 및 장비 구입비등</v>
      </c>
      <c r="Q304" s="8" t="s">
        <v>344</v>
      </c>
      <c r="R304" s="12"/>
      <c r="S304" s="12"/>
      <c r="T304" s="8" t="s">
        <v>428</v>
      </c>
      <c r="U304" s="34">
        <v>220000</v>
      </c>
      <c r="V304" s="35"/>
      <c r="W304" s="36">
        <f t="shared" si="33"/>
        <v>220000</v>
      </c>
      <c r="X304" s="37">
        <f t="shared" si="35"/>
        <v>181756.91609977325</v>
      </c>
      <c r="Y304" s="37">
        <f t="shared" si="36"/>
        <v>38243.083900226746</v>
      </c>
      <c r="Z304" s="40">
        <v>0.82616780045351479</v>
      </c>
      <c r="AA304" s="54"/>
    </row>
    <row r="305" spans="2:27" ht="38.25">
      <c r="B305" s="8"/>
      <c r="C305" s="39"/>
      <c r="D305" s="12" t="s">
        <v>763</v>
      </c>
      <c r="E305" s="12" t="s">
        <v>764</v>
      </c>
      <c r="F305" s="12" t="s">
        <v>773</v>
      </c>
      <c r="G305" s="12" t="s">
        <v>401</v>
      </c>
      <c r="H305" s="12" t="s">
        <v>375</v>
      </c>
      <c r="I305" s="12" t="s">
        <v>402</v>
      </c>
      <c r="J305" s="12" t="s">
        <v>783</v>
      </c>
      <c r="K305" s="8" t="s">
        <v>1050</v>
      </c>
      <c r="L305" s="8">
        <v>38</v>
      </c>
      <c r="M305" s="8" t="str">
        <f>VLOOKUP(L305,' (참고) 예산별 범례'!$A$2:$C$45,3,0)</f>
        <v>재난 구호 및 복구</v>
      </c>
      <c r="N305" s="8"/>
      <c r="O305" s="148">
        <v>9</v>
      </c>
      <c r="P305" s="8" t="str">
        <f>VLOOKUP(O305,' (참고) 예산별 범례'!$I$68:$J$76,2,0)</f>
        <v>기타</v>
      </c>
      <c r="Q305" s="8" t="s">
        <v>344</v>
      </c>
      <c r="R305" s="12"/>
      <c r="S305" s="12"/>
      <c r="T305" s="8" t="s">
        <v>426</v>
      </c>
      <c r="U305" s="34">
        <v>20000</v>
      </c>
      <c r="V305" s="35"/>
      <c r="W305" s="36">
        <f t="shared" si="33"/>
        <v>20000</v>
      </c>
      <c r="X305" s="37">
        <f t="shared" si="35"/>
        <v>16084.615384615385</v>
      </c>
      <c r="Y305" s="37">
        <f t="shared" si="36"/>
        <v>3915.3846153846152</v>
      </c>
      <c r="Z305" s="40">
        <v>0.80423076923076919</v>
      </c>
      <c r="AA305" s="54"/>
    </row>
    <row r="306" spans="2:27" ht="38.25">
      <c r="B306" s="8"/>
      <c r="C306" s="39"/>
      <c r="D306" s="12" t="s">
        <v>763</v>
      </c>
      <c r="E306" s="12" t="s">
        <v>764</v>
      </c>
      <c r="F306" s="12" t="s">
        <v>773</v>
      </c>
      <c r="G306" s="12" t="s">
        <v>401</v>
      </c>
      <c r="H306" s="12" t="s">
        <v>375</v>
      </c>
      <c r="I306" s="12" t="s">
        <v>402</v>
      </c>
      <c r="J306" s="12" t="s">
        <v>784</v>
      </c>
      <c r="K306" s="8" t="s">
        <v>1050</v>
      </c>
      <c r="L306" s="8">
        <v>43</v>
      </c>
      <c r="M306" s="8" t="str">
        <f>VLOOKUP(L306,' (참고) 예산별 범례'!$A$2:$C$45,3,0)</f>
        <v>교부세 및 기타</v>
      </c>
      <c r="N306" s="8"/>
      <c r="O306" s="148">
        <v>9</v>
      </c>
      <c r="P306" s="8" t="str">
        <f>VLOOKUP(O306,' (참고) 예산별 범례'!$I$68:$J$76,2,0)</f>
        <v>기타</v>
      </c>
      <c r="Q306" s="8" t="s">
        <v>344</v>
      </c>
      <c r="R306" s="12"/>
      <c r="S306" s="12"/>
      <c r="T306" s="8" t="s">
        <v>442</v>
      </c>
      <c r="U306" s="34">
        <v>84000</v>
      </c>
      <c r="V306" s="35"/>
      <c r="W306" s="36">
        <f t="shared" si="33"/>
        <v>84000</v>
      </c>
      <c r="X306" s="37">
        <f t="shared" si="35"/>
        <v>67555.38461538461</v>
      </c>
      <c r="Y306" s="37">
        <f t="shared" si="36"/>
        <v>16444.61538461539</v>
      </c>
      <c r="Z306" s="40">
        <v>0.80423076923076919</v>
      </c>
      <c r="AA306" s="54"/>
    </row>
    <row r="307" spans="2:27" ht="38.25">
      <c r="B307" s="8"/>
      <c r="C307" s="39"/>
      <c r="D307" s="12" t="s">
        <v>763</v>
      </c>
      <c r="E307" s="12" t="s">
        <v>764</v>
      </c>
      <c r="F307" s="12" t="s">
        <v>773</v>
      </c>
      <c r="G307" s="12" t="s">
        <v>390</v>
      </c>
      <c r="H307" s="12" t="s">
        <v>391</v>
      </c>
      <c r="I307" s="12" t="s">
        <v>392</v>
      </c>
      <c r="J307" s="12" t="s">
        <v>785</v>
      </c>
      <c r="K307" s="8" t="s">
        <v>1049</v>
      </c>
      <c r="L307" s="8">
        <v>12</v>
      </c>
      <c r="M307" s="8" t="str">
        <f>VLOOKUP(L307,' (참고) 예산별 범례'!$A$2:$C$45,3,0)</f>
        <v>시설물 재난·사고</v>
      </c>
      <c r="N307" s="8"/>
      <c r="O307" s="148">
        <v>1</v>
      </c>
      <c r="P307" s="8" t="str">
        <f>VLOOKUP(O307,' (참고) 예산별 범례'!$I$68:$J$76,2,0)</f>
        <v>위험설비 정비 및 개보수</v>
      </c>
      <c r="Q307" s="12"/>
      <c r="R307" s="8" t="s">
        <v>344</v>
      </c>
      <c r="S307" s="12"/>
      <c r="T307" s="8" t="s">
        <v>442</v>
      </c>
      <c r="U307" s="34">
        <v>3500000</v>
      </c>
      <c r="V307" s="35"/>
      <c r="W307" s="36">
        <f t="shared" si="33"/>
        <v>3500000</v>
      </c>
      <c r="X307" s="37">
        <f t="shared" si="35"/>
        <v>3292772.4483959861</v>
      </c>
      <c r="Y307" s="37">
        <f t="shared" si="36"/>
        <v>207227.55160401389</v>
      </c>
      <c r="Z307" s="40">
        <v>0.94079212811313884</v>
      </c>
      <c r="AA307" s="54"/>
    </row>
    <row r="308" spans="2:27" ht="38.25">
      <c r="B308" s="8"/>
      <c r="C308" s="39"/>
      <c r="D308" s="12" t="s">
        <v>763</v>
      </c>
      <c r="E308" s="12" t="s">
        <v>764</v>
      </c>
      <c r="F308" s="12" t="s">
        <v>773</v>
      </c>
      <c r="G308" s="12" t="s">
        <v>390</v>
      </c>
      <c r="H308" s="12" t="s">
        <v>391</v>
      </c>
      <c r="I308" s="12" t="s">
        <v>392</v>
      </c>
      <c r="J308" s="12" t="s">
        <v>786</v>
      </c>
      <c r="K308" s="8" t="s">
        <v>1049</v>
      </c>
      <c r="L308" s="8">
        <v>12</v>
      </c>
      <c r="M308" s="8" t="str">
        <f>VLOOKUP(L308,' (참고) 예산별 범례'!$A$2:$C$45,3,0)</f>
        <v>시설물 재난·사고</v>
      </c>
      <c r="N308" s="8"/>
      <c r="O308" s="148">
        <v>1</v>
      </c>
      <c r="P308" s="8" t="str">
        <f>VLOOKUP(O308,' (참고) 예산별 범례'!$I$68:$J$76,2,0)</f>
        <v>위험설비 정비 및 개보수</v>
      </c>
      <c r="Q308" s="12"/>
      <c r="R308" s="8" t="s">
        <v>344</v>
      </c>
      <c r="S308" s="12"/>
      <c r="T308" s="8" t="s">
        <v>442</v>
      </c>
      <c r="U308" s="34">
        <v>2600000</v>
      </c>
      <c r="V308" s="35"/>
      <c r="W308" s="36">
        <f t="shared" si="33"/>
        <v>2600000</v>
      </c>
      <c r="X308" s="37">
        <f t="shared" si="35"/>
        <v>2446059.5330941612</v>
      </c>
      <c r="Y308" s="37">
        <f t="shared" si="36"/>
        <v>153940.46690583881</v>
      </c>
      <c r="Z308" s="40">
        <v>0.94079212811313884</v>
      </c>
      <c r="AA308" s="54"/>
    </row>
    <row r="309" spans="2:27" ht="38.25">
      <c r="B309" s="8"/>
      <c r="C309" s="39"/>
      <c r="D309" s="12" t="s">
        <v>763</v>
      </c>
      <c r="E309" s="12" t="s">
        <v>764</v>
      </c>
      <c r="F309" s="12" t="s">
        <v>773</v>
      </c>
      <c r="G309" s="12" t="s">
        <v>390</v>
      </c>
      <c r="H309" s="12" t="s">
        <v>391</v>
      </c>
      <c r="I309" s="12" t="s">
        <v>392</v>
      </c>
      <c r="J309" s="12" t="s">
        <v>787</v>
      </c>
      <c r="K309" s="8" t="s">
        <v>1049</v>
      </c>
      <c r="L309" s="8">
        <v>25</v>
      </c>
      <c r="M309" s="8" t="str">
        <f>VLOOKUP(L309,' (참고) 예산별 범례'!$A$2:$C$45,3,0)</f>
        <v>전기·가스 사고</v>
      </c>
      <c r="N309" s="8"/>
      <c r="O309" s="148">
        <v>1</v>
      </c>
      <c r="P309" s="8" t="str">
        <f>VLOOKUP(O309,' (참고) 예산별 범례'!$I$68:$J$76,2,0)</f>
        <v>위험설비 정비 및 개보수</v>
      </c>
      <c r="Q309" s="12"/>
      <c r="R309" s="8" t="s">
        <v>344</v>
      </c>
      <c r="S309" s="12"/>
      <c r="T309" s="8" t="s">
        <v>442</v>
      </c>
      <c r="U309" s="34">
        <v>10660000</v>
      </c>
      <c r="V309" s="35"/>
      <c r="W309" s="36">
        <f t="shared" si="33"/>
        <v>10660000</v>
      </c>
      <c r="X309" s="37">
        <f t="shared" si="35"/>
        <v>10028844.08568606</v>
      </c>
      <c r="Y309" s="37">
        <f t="shared" si="36"/>
        <v>631155.91431394033</v>
      </c>
      <c r="Z309" s="40">
        <v>0.94079212811313884</v>
      </c>
      <c r="AA309" s="54"/>
    </row>
    <row r="310" spans="2:27" ht="38.25">
      <c r="B310" s="8"/>
      <c r="C310" s="39"/>
      <c r="D310" s="12" t="s">
        <v>763</v>
      </c>
      <c r="E310" s="12" t="s">
        <v>764</v>
      </c>
      <c r="F310" s="12" t="s">
        <v>773</v>
      </c>
      <c r="G310" s="12" t="s">
        <v>390</v>
      </c>
      <c r="H310" s="12" t="s">
        <v>391</v>
      </c>
      <c r="I310" s="12" t="s">
        <v>392</v>
      </c>
      <c r="J310" s="12" t="s">
        <v>569</v>
      </c>
      <c r="K310" s="8" t="s">
        <v>1049</v>
      </c>
      <c r="L310" s="8">
        <v>20</v>
      </c>
      <c r="M310" s="8" t="str">
        <f>VLOOKUP(L310,' (참고) 예산별 범례'!$A$2:$C$45,3,0)</f>
        <v>수질오염</v>
      </c>
      <c r="N310" s="8"/>
      <c r="O310" s="148">
        <v>1</v>
      </c>
      <c r="P310" s="8" t="str">
        <f>VLOOKUP(O310,' (참고) 예산별 범례'!$I$68:$J$76,2,0)</f>
        <v>위험설비 정비 및 개보수</v>
      </c>
      <c r="Q310" s="12"/>
      <c r="R310" s="8" t="s">
        <v>344</v>
      </c>
      <c r="S310" s="12"/>
      <c r="T310" s="8" t="s">
        <v>442</v>
      </c>
      <c r="U310" s="34">
        <v>13596000</v>
      </c>
      <c r="V310" s="35"/>
      <c r="W310" s="36">
        <f t="shared" si="33"/>
        <v>13596000</v>
      </c>
      <c r="X310" s="37">
        <f t="shared" si="35"/>
        <v>12791009.773826236</v>
      </c>
      <c r="Y310" s="37">
        <f t="shared" si="36"/>
        <v>804990.22617376409</v>
      </c>
      <c r="Z310" s="40">
        <v>0.94079212811313884</v>
      </c>
      <c r="AA310" s="54"/>
    </row>
    <row r="311" spans="2:27" ht="38.25">
      <c r="B311" s="8"/>
      <c r="C311" s="39"/>
      <c r="D311" s="12" t="s">
        <v>763</v>
      </c>
      <c r="E311" s="12" t="s">
        <v>764</v>
      </c>
      <c r="F311" s="12" t="s">
        <v>773</v>
      </c>
      <c r="G311" s="12" t="s">
        <v>390</v>
      </c>
      <c r="H311" s="12" t="s">
        <v>391</v>
      </c>
      <c r="I311" s="12" t="s">
        <v>392</v>
      </c>
      <c r="J311" s="12" t="s">
        <v>788</v>
      </c>
      <c r="K311" s="8" t="s">
        <v>1049</v>
      </c>
      <c r="L311" s="8">
        <v>12</v>
      </c>
      <c r="M311" s="8" t="str">
        <f>VLOOKUP(L311,' (참고) 예산별 범례'!$A$2:$C$45,3,0)</f>
        <v>시설물 재난·사고</v>
      </c>
      <c r="N311" s="8"/>
      <c r="O311" s="148">
        <v>1</v>
      </c>
      <c r="P311" s="8" t="str">
        <f>VLOOKUP(O311,' (참고) 예산별 범례'!$I$68:$J$76,2,0)</f>
        <v>위험설비 정비 및 개보수</v>
      </c>
      <c r="Q311" s="12"/>
      <c r="R311" s="8" t="s">
        <v>344</v>
      </c>
      <c r="S311" s="12"/>
      <c r="T311" s="8" t="s">
        <v>442</v>
      </c>
      <c r="U311" s="34">
        <v>7110000</v>
      </c>
      <c r="V311" s="35"/>
      <c r="W311" s="36">
        <f t="shared" si="33"/>
        <v>7110000</v>
      </c>
      <c r="X311" s="37">
        <f t="shared" si="35"/>
        <v>6689032.0308844168</v>
      </c>
      <c r="Y311" s="37">
        <f t="shared" si="36"/>
        <v>420967.96911558323</v>
      </c>
      <c r="Z311" s="40">
        <v>0.94079212811313884</v>
      </c>
      <c r="AA311" s="54"/>
    </row>
    <row r="312" spans="2:27" ht="38.25">
      <c r="B312" s="8"/>
      <c r="C312" s="39"/>
      <c r="D312" s="12" t="s">
        <v>763</v>
      </c>
      <c r="E312" s="12" t="s">
        <v>764</v>
      </c>
      <c r="F312" s="12" t="s">
        <v>773</v>
      </c>
      <c r="G312" s="12" t="s">
        <v>390</v>
      </c>
      <c r="H312" s="12" t="s">
        <v>391</v>
      </c>
      <c r="I312" s="12" t="s">
        <v>392</v>
      </c>
      <c r="J312" s="12" t="s">
        <v>723</v>
      </c>
      <c r="K312" s="8" t="s">
        <v>1050</v>
      </c>
      <c r="L312" s="8">
        <v>39</v>
      </c>
      <c r="M312" s="8" t="str">
        <f>VLOOKUP(L312,' (참고) 예산별 범례'!$A$2:$C$45,3,0)</f>
        <v>재난안전관리체계</v>
      </c>
      <c r="N312" s="8"/>
      <c r="O312" s="148">
        <v>4</v>
      </c>
      <c r="P312" s="8" t="str">
        <f>VLOOKUP(O312,' (참고) 예산별 범례'!$I$68:$J$76,2,0)</f>
        <v>안전관련 물품 및 장비 구입비등</v>
      </c>
      <c r="Q312" s="8" t="s">
        <v>344</v>
      </c>
      <c r="R312" s="12"/>
      <c r="S312" s="12"/>
      <c r="T312" s="8" t="s">
        <v>442</v>
      </c>
      <c r="U312" s="34">
        <v>1000000</v>
      </c>
      <c r="V312" s="35"/>
      <c r="W312" s="36">
        <f t="shared" si="33"/>
        <v>1000000</v>
      </c>
      <c r="X312" s="37">
        <f t="shared" si="35"/>
        <v>940792.12811313884</v>
      </c>
      <c r="Y312" s="37">
        <f>W312-X312</f>
        <v>59207.871886861161</v>
      </c>
      <c r="Z312" s="40">
        <v>0.94079212811313884</v>
      </c>
      <c r="AA312" s="54"/>
    </row>
    <row r="313" spans="2:27" ht="38.25">
      <c r="B313" s="8"/>
      <c r="C313" s="39"/>
      <c r="D313" s="12" t="s">
        <v>763</v>
      </c>
      <c r="E313" s="12" t="s">
        <v>764</v>
      </c>
      <c r="F313" s="12" t="s">
        <v>773</v>
      </c>
      <c r="G313" s="12" t="s">
        <v>406</v>
      </c>
      <c r="H313" s="12" t="s">
        <v>407</v>
      </c>
      <c r="I313" s="12" t="s">
        <v>408</v>
      </c>
      <c r="J313" s="12" t="s">
        <v>789</v>
      </c>
      <c r="K313" s="8" t="s">
        <v>1049</v>
      </c>
      <c r="L313" s="8">
        <v>12</v>
      </c>
      <c r="M313" s="8" t="str">
        <f>VLOOKUP(L313,' (참고) 예산별 범례'!$A$2:$C$45,3,0)</f>
        <v>시설물 재난·사고</v>
      </c>
      <c r="N313" s="8"/>
      <c r="O313" s="148">
        <v>1</v>
      </c>
      <c r="P313" s="8" t="str">
        <f>VLOOKUP(O313,' (참고) 예산별 범례'!$I$68:$J$76,2,0)</f>
        <v>위험설비 정비 및 개보수</v>
      </c>
      <c r="Q313" s="12"/>
      <c r="R313" s="8" t="s">
        <v>344</v>
      </c>
      <c r="S313" s="12"/>
      <c r="T313" s="8" t="s">
        <v>442</v>
      </c>
      <c r="U313" s="34">
        <v>1400000</v>
      </c>
      <c r="V313" s="35"/>
      <c r="W313" s="36">
        <f t="shared" si="33"/>
        <v>1400000</v>
      </c>
      <c r="X313" s="37">
        <f t="shared" si="35"/>
        <v>1285211.4810297971</v>
      </c>
      <c r="Y313" s="37">
        <f t="shared" ref="Y313:Y324" si="37">W313-X313</f>
        <v>114788.51897020289</v>
      </c>
      <c r="Z313" s="40">
        <v>0.91800820073556944</v>
      </c>
      <c r="AA313" s="54"/>
    </row>
    <row r="314" spans="2:27" ht="38.25">
      <c r="B314" s="8"/>
      <c r="C314" s="39"/>
      <c r="D314" s="12" t="s">
        <v>763</v>
      </c>
      <c r="E314" s="12" t="s">
        <v>764</v>
      </c>
      <c r="F314" s="12" t="s">
        <v>773</v>
      </c>
      <c r="G314" s="12" t="s">
        <v>406</v>
      </c>
      <c r="H314" s="12" t="s">
        <v>407</v>
      </c>
      <c r="I314" s="12" t="s">
        <v>408</v>
      </c>
      <c r="J314" s="12" t="s">
        <v>573</v>
      </c>
      <c r="K314" s="8" t="s">
        <v>1049</v>
      </c>
      <c r="L314" s="8">
        <v>12</v>
      </c>
      <c r="M314" s="8" t="str">
        <f>VLOOKUP(L314,' (참고) 예산별 범례'!$A$2:$C$45,3,0)</f>
        <v>시설물 재난·사고</v>
      </c>
      <c r="N314" s="8"/>
      <c r="O314" s="148">
        <v>1</v>
      </c>
      <c r="P314" s="8" t="str">
        <f>VLOOKUP(O314,' (참고) 예산별 범례'!$I$68:$J$76,2,0)</f>
        <v>위험설비 정비 및 개보수</v>
      </c>
      <c r="Q314" s="8"/>
      <c r="R314" s="8" t="s">
        <v>344</v>
      </c>
      <c r="S314" s="12"/>
      <c r="T314" s="8" t="s">
        <v>442</v>
      </c>
      <c r="U314" s="34">
        <v>44424000</v>
      </c>
      <c r="V314" s="35">
        <v>20000000</v>
      </c>
      <c r="W314" s="36">
        <f t="shared" si="33"/>
        <v>64424000</v>
      </c>
      <c r="X314" s="37">
        <f t="shared" si="35"/>
        <v>59141760.324188322</v>
      </c>
      <c r="Y314" s="37">
        <f t="shared" si="37"/>
        <v>5282239.6758116782</v>
      </c>
      <c r="Z314" s="40">
        <v>0.91800820073556944</v>
      </c>
      <c r="AA314" s="54"/>
    </row>
    <row r="315" spans="2:27" ht="38.25">
      <c r="B315" s="8"/>
      <c r="C315" s="39"/>
      <c r="D315" s="12" t="s">
        <v>763</v>
      </c>
      <c r="E315" s="12" t="s">
        <v>764</v>
      </c>
      <c r="F315" s="12" t="s">
        <v>773</v>
      </c>
      <c r="G315" s="12" t="s">
        <v>406</v>
      </c>
      <c r="H315" s="12" t="s">
        <v>407</v>
      </c>
      <c r="I315" s="12" t="s">
        <v>408</v>
      </c>
      <c r="J315" s="12" t="s">
        <v>790</v>
      </c>
      <c r="K315" s="8" t="s">
        <v>1049</v>
      </c>
      <c r="L315" s="8">
        <v>12</v>
      </c>
      <c r="M315" s="8" t="str">
        <f>VLOOKUP(L315,' (참고) 예산별 범례'!$A$2:$C$45,3,0)</f>
        <v>시설물 재난·사고</v>
      </c>
      <c r="N315" s="8"/>
      <c r="O315" s="148">
        <v>1</v>
      </c>
      <c r="P315" s="8" t="str">
        <f>VLOOKUP(O315,' (참고) 예산별 범례'!$I$68:$J$76,2,0)</f>
        <v>위험설비 정비 및 개보수</v>
      </c>
      <c r="Q315" s="8"/>
      <c r="R315" s="8" t="s">
        <v>344</v>
      </c>
      <c r="S315" s="12"/>
      <c r="T315" s="8" t="s">
        <v>442</v>
      </c>
      <c r="U315" s="34">
        <v>1200000</v>
      </c>
      <c r="V315" s="35"/>
      <c r="W315" s="36">
        <f t="shared" si="33"/>
        <v>1200000</v>
      </c>
      <c r="X315" s="37">
        <f t="shared" si="35"/>
        <v>1101609.8408826834</v>
      </c>
      <c r="Y315" s="37">
        <f t="shared" si="37"/>
        <v>98390.159117316594</v>
      </c>
      <c r="Z315" s="40">
        <v>0.91800820073556944</v>
      </c>
      <c r="AA315" s="54"/>
    </row>
    <row r="316" spans="2:27" ht="38.25">
      <c r="B316" s="8"/>
      <c r="C316" s="39"/>
      <c r="D316" s="12" t="s">
        <v>763</v>
      </c>
      <c r="E316" s="12" t="s">
        <v>764</v>
      </c>
      <c r="F316" s="12" t="s">
        <v>773</v>
      </c>
      <c r="G316" s="12" t="s">
        <v>406</v>
      </c>
      <c r="H316" s="12" t="s">
        <v>407</v>
      </c>
      <c r="I316" s="12" t="s">
        <v>408</v>
      </c>
      <c r="J316" s="12" t="s">
        <v>575</v>
      </c>
      <c r="K316" s="8" t="s">
        <v>1049</v>
      </c>
      <c r="L316" s="8">
        <v>12</v>
      </c>
      <c r="M316" s="8" t="str">
        <f>VLOOKUP(L316,' (참고) 예산별 범례'!$A$2:$C$45,3,0)</f>
        <v>시설물 재난·사고</v>
      </c>
      <c r="N316" s="8"/>
      <c r="O316" s="148">
        <v>1</v>
      </c>
      <c r="P316" s="8" t="str">
        <f>VLOOKUP(O316,' (참고) 예산별 범례'!$I$68:$J$76,2,0)</f>
        <v>위험설비 정비 및 개보수</v>
      </c>
      <c r="Q316" s="8"/>
      <c r="R316" s="8" t="s">
        <v>344</v>
      </c>
      <c r="S316" s="12"/>
      <c r="T316" s="8" t="s">
        <v>442</v>
      </c>
      <c r="U316" s="34">
        <v>15000000</v>
      </c>
      <c r="V316" s="35"/>
      <c r="W316" s="36">
        <f t="shared" si="33"/>
        <v>15000000</v>
      </c>
      <c r="X316" s="37">
        <f t="shared" si="35"/>
        <v>13770123.011033542</v>
      </c>
      <c r="Y316" s="37">
        <f t="shared" si="37"/>
        <v>1229876.9889664575</v>
      </c>
      <c r="Z316" s="40">
        <v>0.91800820073556944</v>
      </c>
      <c r="AA316" s="54"/>
    </row>
    <row r="317" spans="2:27" ht="38.25">
      <c r="B317" s="8"/>
      <c r="C317" s="39"/>
      <c r="D317" s="12" t="s">
        <v>763</v>
      </c>
      <c r="E317" s="12" t="s">
        <v>764</v>
      </c>
      <c r="F317" s="12" t="s">
        <v>773</v>
      </c>
      <c r="G317" s="12" t="s">
        <v>406</v>
      </c>
      <c r="H317" s="12" t="s">
        <v>407</v>
      </c>
      <c r="I317" s="12" t="s">
        <v>408</v>
      </c>
      <c r="J317" s="12" t="s">
        <v>791</v>
      </c>
      <c r="K317" s="8" t="s">
        <v>1049</v>
      </c>
      <c r="L317" s="8">
        <v>12</v>
      </c>
      <c r="M317" s="8" t="str">
        <f>VLOOKUP(L317,' (참고) 예산별 범례'!$A$2:$C$45,3,0)</f>
        <v>시설물 재난·사고</v>
      </c>
      <c r="N317" s="8"/>
      <c r="O317" s="148">
        <v>1</v>
      </c>
      <c r="P317" s="8" t="str">
        <f>VLOOKUP(O317,' (참고) 예산별 범례'!$I$68:$J$76,2,0)</f>
        <v>위험설비 정비 및 개보수</v>
      </c>
      <c r="Q317" s="8"/>
      <c r="R317" s="8" t="s">
        <v>344</v>
      </c>
      <c r="S317" s="12"/>
      <c r="T317" s="8" t="s">
        <v>442</v>
      </c>
      <c r="U317" s="34">
        <v>10000000</v>
      </c>
      <c r="V317" s="35"/>
      <c r="W317" s="36">
        <f t="shared" si="33"/>
        <v>10000000</v>
      </c>
      <c r="X317" s="37">
        <f t="shared" si="35"/>
        <v>9180082.0073556937</v>
      </c>
      <c r="Y317" s="37">
        <f t="shared" si="37"/>
        <v>819917.99264430627</v>
      </c>
      <c r="Z317" s="40">
        <v>0.91800820073556944</v>
      </c>
      <c r="AA317" s="54"/>
    </row>
    <row r="318" spans="2:27" ht="38.25">
      <c r="B318" s="8"/>
      <c r="C318" s="39"/>
      <c r="D318" s="12" t="s">
        <v>763</v>
      </c>
      <c r="E318" s="12" t="s">
        <v>764</v>
      </c>
      <c r="F318" s="12" t="s">
        <v>773</v>
      </c>
      <c r="G318" s="12" t="s">
        <v>406</v>
      </c>
      <c r="H318" s="12" t="s">
        <v>407</v>
      </c>
      <c r="I318" s="12" t="s">
        <v>408</v>
      </c>
      <c r="J318" s="12" t="s">
        <v>792</v>
      </c>
      <c r="K318" s="8" t="s">
        <v>1049</v>
      </c>
      <c r="L318" s="8">
        <v>12</v>
      </c>
      <c r="M318" s="8" t="str">
        <f>VLOOKUP(L318,' (참고) 예산별 범례'!$A$2:$C$45,3,0)</f>
        <v>시설물 재난·사고</v>
      </c>
      <c r="N318" s="8"/>
      <c r="O318" s="148">
        <v>1</v>
      </c>
      <c r="P318" s="8" t="str">
        <f>VLOOKUP(O318,' (참고) 예산별 범례'!$I$68:$J$76,2,0)</f>
        <v>위험설비 정비 및 개보수</v>
      </c>
      <c r="Q318" s="8"/>
      <c r="R318" s="8" t="s">
        <v>344</v>
      </c>
      <c r="S318" s="12"/>
      <c r="T318" s="8" t="s">
        <v>442</v>
      </c>
      <c r="U318" s="34">
        <v>17000000</v>
      </c>
      <c r="V318" s="35"/>
      <c r="W318" s="36">
        <f t="shared" si="33"/>
        <v>17000000</v>
      </c>
      <c r="X318" s="37">
        <f t="shared" si="35"/>
        <v>15606139.41250468</v>
      </c>
      <c r="Y318" s="37">
        <f t="shared" si="37"/>
        <v>1393860.5874953195</v>
      </c>
      <c r="Z318" s="40">
        <v>0.91800820073556944</v>
      </c>
      <c r="AA318" s="54"/>
    </row>
    <row r="319" spans="2:27" ht="38.25">
      <c r="B319" s="8"/>
      <c r="C319" s="39"/>
      <c r="D319" s="12" t="s">
        <v>763</v>
      </c>
      <c r="E319" s="12" t="s">
        <v>764</v>
      </c>
      <c r="F319" s="12" t="s">
        <v>773</v>
      </c>
      <c r="G319" s="12" t="s">
        <v>406</v>
      </c>
      <c r="H319" s="12" t="s">
        <v>407</v>
      </c>
      <c r="I319" s="12" t="s">
        <v>408</v>
      </c>
      <c r="J319" s="12" t="s">
        <v>793</v>
      </c>
      <c r="K319" s="8" t="s">
        <v>1049</v>
      </c>
      <c r="L319" s="8">
        <v>25</v>
      </c>
      <c r="M319" s="8" t="str">
        <f>VLOOKUP(L319,' (참고) 예산별 범례'!$A$2:$C$45,3,0)</f>
        <v>전기·가스 사고</v>
      </c>
      <c r="N319" s="8"/>
      <c r="O319" s="148">
        <v>1</v>
      </c>
      <c r="P319" s="8" t="str">
        <f>VLOOKUP(O319,' (참고) 예산별 범례'!$I$68:$J$76,2,0)</f>
        <v>위험설비 정비 및 개보수</v>
      </c>
      <c r="Q319" s="8"/>
      <c r="R319" s="8" t="s">
        <v>344</v>
      </c>
      <c r="S319" s="12"/>
      <c r="T319" s="8" t="s">
        <v>442</v>
      </c>
      <c r="U319" s="34">
        <v>14600000</v>
      </c>
      <c r="V319" s="35"/>
      <c r="W319" s="36">
        <f t="shared" si="33"/>
        <v>14600000</v>
      </c>
      <c r="X319" s="37">
        <f t="shared" si="35"/>
        <v>13402919.730739314</v>
      </c>
      <c r="Y319" s="37">
        <f t="shared" si="37"/>
        <v>1197080.2692606859</v>
      </c>
      <c r="Z319" s="40">
        <v>0.91800820073556944</v>
      </c>
      <c r="AA319" s="54"/>
    </row>
    <row r="320" spans="2:27" ht="38.25">
      <c r="B320" s="8"/>
      <c r="C320" s="39"/>
      <c r="D320" s="12" t="s">
        <v>763</v>
      </c>
      <c r="E320" s="12" t="s">
        <v>764</v>
      </c>
      <c r="F320" s="12" t="s">
        <v>773</v>
      </c>
      <c r="G320" s="12" t="s">
        <v>406</v>
      </c>
      <c r="H320" s="12" t="s">
        <v>407</v>
      </c>
      <c r="I320" s="12" t="s">
        <v>408</v>
      </c>
      <c r="J320" s="12" t="s">
        <v>794</v>
      </c>
      <c r="K320" s="8" t="s">
        <v>1049</v>
      </c>
      <c r="L320" s="8">
        <v>10</v>
      </c>
      <c r="M320" s="8" t="str">
        <f>VLOOKUP(L320,' (참고) 예산별 범례'!$A$2:$C$45,3,0)</f>
        <v>화재·폭발</v>
      </c>
      <c r="N320" s="8"/>
      <c r="O320" s="148">
        <v>1</v>
      </c>
      <c r="P320" s="8" t="str">
        <f>VLOOKUP(O320,' (참고) 예산별 범례'!$I$68:$J$76,2,0)</f>
        <v>위험설비 정비 및 개보수</v>
      </c>
      <c r="Q320" s="8"/>
      <c r="R320" s="8" t="s">
        <v>344</v>
      </c>
      <c r="S320" s="12"/>
      <c r="T320" s="8" t="s">
        <v>442</v>
      </c>
      <c r="U320" s="34">
        <v>7500000</v>
      </c>
      <c r="V320" s="35"/>
      <c r="W320" s="36">
        <f t="shared" si="33"/>
        <v>7500000</v>
      </c>
      <c r="X320" s="37">
        <f t="shared" si="35"/>
        <v>6885061.5055167712</v>
      </c>
      <c r="Y320" s="37">
        <f t="shared" si="37"/>
        <v>614938.49448322877</v>
      </c>
      <c r="Z320" s="40">
        <v>0.91800820073556944</v>
      </c>
      <c r="AA320" s="54"/>
    </row>
    <row r="321" spans="2:27" ht="38.25">
      <c r="B321" s="8"/>
      <c r="C321" s="39"/>
      <c r="D321" s="12" t="s">
        <v>763</v>
      </c>
      <c r="E321" s="12" t="s">
        <v>764</v>
      </c>
      <c r="F321" s="12" t="s">
        <v>773</v>
      </c>
      <c r="G321" s="12" t="s">
        <v>406</v>
      </c>
      <c r="H321" s="12" t="s">
        <v>407</v>
      </c>
      <c r="I321" s="12" t="s">
        <v>408</v>
      </c>
      <c r="J321" s="12" t="s">
        <v>570</v>
      </c>
      <c r="K321" s="8" t="s">
        <v>1049</v>
      </c>
      <c r="L321" s="8">
        <v>12</v>
      </c>
      <c r="M321" s="8" t="str">
        <f>VLOOKUP(L321,' (참고) 예산별 범례'!$A$2:$C$45,3,0)</f>
        <v>시설물 재난·사고</v>
      </c>
      <c r="N321" s="8"/>
      <c r="O321" s="148">
        <v>1</v>
      </c>
      <c r="P321" s="8" t="str">
        <f>VLOOKUP(O321,' (참고) 예산별 범례'!$I$68:$J$76,2,0)</f>
        <v>위험설비 정비 및 개보수</v>
      </c>
      <c r="Q321" s="8"/>
      <c r="R321" s="8" t="s">
        <v>344</v>
      </c>
      <c r="S321" s="12"/>
      <c r="T321" s="8" t="s">
        <v>442</v>
      </c>
      <c r="U321" s="34">
        <v>8000000</v>
      </c>
      <c r="V321" s="35"/>
      <c r="W321" s="36">
        <f t="shared" si="33"/>
        <v>8000000</v>
      </c>
      <c r="X321" s="37">
        <f t="shared" si="35"/>
        <v>7344065.6058845557</v>
      </c>
      <c r="Y321" s="37">
        <f t="shared" si="37"/>
        <v>655934.39411544427</v>
      </c>
      <c r="Z321" s="40">
        <v>0.91800820073556944</v>
      </c>
      <c r="AA321" s="54"/>
    </row>
    <row r="322" spans="2:27" ht="38.25">
      <c r="B322" s="8"/>
      <c r="C322" s="39"/>
      <c r="D322" s="12" t="s">
        <v>763</v>
      </c>
      <c r="E322" s="12" t="s">
        <v>764</v>
      </c>
      <c r="F322" s="12" t="s">
        <v>773</v>
      </c>
      <c r="G322" s="12" t="s">
        <v>406</v>
      </c>
      <c r="H322" s="12" t="s">
        <v>407</v>
      </c>
      <c r="I322" s="12" t="s">
        <v>408</v>
      </c>
      <c r="J322" s="12" t="s">
        <v>795</v>
      </c>
      <c r="K322" s="8" t="s">
        <v>1049</v>
      </c>
      <c r="L322" s="8">
        <v>20</v>
      </c>
      <c r="M322" s="8" t="str">
        <f>VLOOKUP(L322,' (참고) 예산별 범례'!$A$2:$C$45,3,0)</f>
        <v>수질오염</v>
      </c>
      <c r="N322" s="8"/>
      <c r="O322" s="148">
        <v>1</v>
      </c>
      <c r="P322" s="8" t="str">
        <f>VLOOKUP(O322,' (참고) 예산별 범례'!$I$68:$J$76,2,0)</f>
        <v>위험설비 정비 및 개보수</v>
      </c>
      <c r="Q322" s="8"/>
      <c r="R322" s="8" t="s">
        <v>344</v>
      </c>
      <c r="S322" s="12"/>
      <c r="T322" s="8" t="s">
        <v>442</v>
      </c>
      <c r="U322" s="34">
        <v>2000000</v>
      </c>
      <c r="V322" s="35"/>
      <c r="W322" s="36">
        <f t="shared" si="33"/>
        <v>2000000</v>
      </c>
      <c r="X322" s="37">
        <f t="shared" si="35"/>
        <v>1836016.4014711389</v>
      </c>
      <c r="Y322" s="37">
        <f t="shared" si="37"/>
        <v>163983.59852886107</v>
      </c>
      <c r="Z322" s="40">
        <v>0.91800820073556944</v>
      </c>
      <c r="AA322" s="54"/>
    </row>
    <row r="323" spans="2:27" ht="38.25">
      <c r="B323" s="8"/>
      <c r="C323" s="39"/>
      <c r="D323" s="12" t="s">
        <v>763</v>
      </c>
      <c r="E323" s="12" t="s">
        <v>764</v>
      </c>
      <c r="F323" s="12" t="s">
        <v>773</v>
      </c>
      <c r="G323" s="12" t="s">
        <v>406</v>
      </c>
      <c r="H323" s="12" t="s">
        <v>407</v>
      </c>
      <c r="I323" s="12" t="s">
        <v>408</v>
      </c>
      <c r="J323" s="12" t="s">
        <v>796</v>
      </c>
      <c r="K323" s="8" t="s">
        <v>1049</v>
      </c>
      <c r="L323" s="8">
        <v>20</v>
      </c>
      <c r="M323" s="8" t="str">
        <f>VLOOKUP(L323,' (참고) 예산별 범례'!$A$2:$C$45,3,0)</f>
        <v>수질오염</v>
      </c>
      <c r="N323" s="8"/>
      <c r="O323" s="148">
        <v>1</v>
      </c>
      <c r="P323" s="8" t="str">
        <f>VLOOKUP(O323,' (참고) 예산별 범례'!$I$68:$J$76,2,0)</f>
        <v>위험설비 정비 및 개보수</v>
      </c>
      <c r="Q323" s="8"/>
      <c r="R323" s="8" t="s">
        <v>344</v>
      </c>
      <c r="S323" s="12"/>
      <c r="T323" s="8" t="s">
        <v>442</v>
      </c>
      <c r="U323" s="34">
        <v>16000000</v>
      </c>
      <c r="V323" s="35"/>
      <c r="W323" s="36">
        <f t="shared" si="33"/>
        <v>16000000</v>
      </c>
      <c r="X323" s="37">
        <f t="shared" si="35"/>
        <v>14688131.211769111</v>
      </c>
      <c r="Y323" s="37">
        <f t="shared" si="37"/>
        <v>1311868.7882308885</v>
      </c>
      <c r="Z323" s="40">
        <v>0.91800820073556944</v>
      </c>
      <c r="AA323" s="54"/>
    </row>
    <row r="324" spans="2:27" ht="38.25">
      <c r="B324" s="8"/>
      <c r="C324" s="39"/>
      <c r="D324" s="12" t="s">
        <v>763</v>
      </c>
      <c r="E324" s="12" t="s">
        <v>764</v>
      </c>
      <c r="F324" s="12" t="s">
        <v>773</v>
      </c>
      <c r="G324" s="12" t="s">
        <v>406</v>
      </c>
      <c r="H324" s="12" t="s">
        <v>407</v>
      </c>
      <c r="I324" s="12" t="s">
        <v>408</v>
      </c>
      <c r="J324" s="12" t="s">
        <v>797</v>
      </c>
      <c r="K324" s="8" t="s">
        <v>1049</v>
      </c>
      <c r="L324" s="8">
        <v>12</v>
      </c>
      <c r="M324" s="8" t="str">
        <f>VLOOKUP(L324,' (참고) 예산별 범례'!$A$2:$C$45,3,0)</f>
        <v>시설물 재난·사고</v>
      </c>
      <c r="N324" s="8"/>
      <c r="O324" s="148">
        <v>1</v>
      </c>
      <c r="P324" s="8" t="str">
        <f>VLOOKUP(O324,' (참고) 예산별 범례'!$I$68:$J$76,2,0)</f>
        <v>위험설비 정비 및 개보수</v>
      </c>
      <c r="Q324" s="8"/>
      <c r="R324" s="8" t="s">
        <v>344</v>
      </c>
      <c r="S324" s="12"/>
      <c r="T324" s="8" t="s">
        <v>442</v>
      </c>
      <c r="U324" s="34">
        <v>3150000</v>
      </c>
      <c r="V324" s="35"/>
      <c r="W324" s="36">
        <f t="shared" si="33"/>
        <v>3150000</v>
      </c>
      <c r="X324" s="37">
        <f t="shared" si="35"/>
        <v>2891725.8323170436</v>
      </c>
      <c r="Y324" s="37">
        <f t="shared" si="37"/>
        <v>258274.16768295644</v>
      </c>
      <c r="Z324" s="40">
        <v>0.91800820073556944</v>
      </c>
      <c r="AA324" s="54"/>
    </row>
    <row r="325" spans="2:27" ht="38.25">
      <c r="B325" s="8"/>
      <c r="C325" s="39"/>
      <c r="D325" s="12" t="s">
        <v>763</v>
      </c>
      <c r="E325" s="12" t="s">
        <v>764</v>
      </c>
      <c r="F325" s="12" t="s">
        <v>773</v>
      </c>
      <c r="G325" s="12" t="s">
        <v>406</v>
      </c>
      <c r="H325" s="12" t="s">
        <v>407</v>
      </c>
      <c r="I325" s="12" t="s">
        <v>408</v>
      </c>
      <c r="J325" s="12" t="s">
        <v>798</v>
      </c>
      <c r="K325" s="8" t="s">
        <v>1049</v>
      </c>
      <c r="L325" s="8">
        <v>20</v>
      </c>
      <c r="M325" s="8" t="str">
        <f>VLOOKUP(L325,' (참고) 예산별 범례'!$A$2:$C$45,3,0)</f>
        <v>수질오염</v>
      </c>
      <c r="N325" s="8"/>
      <c r="O325" s="148">
        <v>1</v>
      </c>
      <c r="P325" s="8" t="str">
        <f>VLOOKUP(O325,' (참고) 예산별 범례'!$I$68:$J$76,2,0)</f>
        <v>위험설비 정비 및 개보수</v>
      </c>
      <c r="Q325" s="12"/>
      <c r="R325" s="12"/>
      <c r="S325" s="8" t="s">
        <v>344</v>
      </c>
      <c r="T325" s="8" t="s">
        <v>442</v>
      </c>
      <c r="U325" s="34">
        <v>10000000</v>
      </c>
      <c r="V325" s="35"/>
      <c r="W325" s="36">
        <f t="shared" si="33"/>
        <v>10000000</v>
      </c>
      <c r="X325" s="37">
        <f t="shared" si="35"/>
        <v>9180082.0073556937</v>
      </c>
      <c r="Y325" s="37">
        <f>W325-X325</f>
        <v>819917.99264430627</v>
      </c>
      <c r="Z325" s="40">
        <v>0.91800820073556944</v>
      </c>
      <c r="AA325" s="54"/>
    </row>
    <row r="326" spans="2:27" ht="38.25">
      <c r="B326" s="8"/>
      <c r="C326" s="39"/>
      <c r="D326" s="12" t="s">
        <v>763</v>
      </c>
      <c r="E326" s="12" t="s">
        <v>764</v>
      </c>
      <c r="F326" s="12" t="s">
        <v>773</v>
      </c>
      <c r="G326" s="12" t="s">
        <v>406</v>
      </c>
      <c r="H326" s="12" t="s">
        <v>407</v>
      </c>
      <c r="I326" s="12" t="s">
        <v>408</v>
      </c>
      <c r="J326" s="12" t="s">
        <v>799</v>
      </c>
      <c r="K326" s="8" t="s">
        <v>1049</v>
      </c>
      <c r="L326" s="8">
        <v>10</v>
      </c>
      <c r="M326" s="8" t="str">
        <f>VLOOKUP(L326,' (참고) 예산별 범례'!$A$2:$C$45,3,0)</f>
        <v>화재·폭발</v>
      </c>
      <c r="N326" s="8"/>
      <c r="O326" s="148">
        <v>1</v>
      </c>
      <c r="P326" s="8" t="str">
        <f>VLOOKUP(O326,' (참고) 예산별 범례'!$I$68:$J$76,2,0)</f>
        <v>위험설비 정비 및 개보수</v>
      </c>
      <c r="Q326" s="12"/>
      <c r="R326" s="8" t="s">
        <v>344</v>
      </c>
      <c r="S326" s="12"/>
      <c r="T326" s="8" t="s">
        <v>442</v>
      </c>
      <c r="U326" s="34">
        <v>9000000</v>
      </c>
      <c r="V326" s="35"/>
      <c r="W326" s="36">
        <f t="shared" si="33"/>
        <v>9000000</v>
      </c>
      <c r="X326" s="37">
        <f t="shared" si="35"/>
        <v>8262073.8066201247</v>
      </c>
      <c r="Y326" s="37">
        <f t="shared" ref="Y326:Y333" si="38">W326-X326</f>
        <v>737926.19337987527</v>
      </c>
      <c r="Z326" s="40">
        <v>0.91800820073556944</v>
      </c>
      <c r="AA326" s="54"/>
    </row>
    <row r="327" spans="2:27" ht="38.25">
      <c r="B327" s="8"/>
      <c r="C327" s="39"/>
      <c r="D327" s="12" t="s">
        <v>763</v>
      </c>
      <c r="E327" s="12" t="s">
        <v>764</v>
      </c>
      <c r="F327" s="12" t="s">
        <v>773</v>
      </c>
      <c r="G327" s="12" t="s">
        <v>406</v>
      </c>
      <c r="H327" s="12" t="s">
        <v>407</v>
      </c>
      <c r="I327" s="12" t="s">
        <v>408</v>
      </c>
      <c r="J327" s="12" t="s">
        <v>800</v>
      </c>
      <c r="K327" s="8" t="s">
        <v>1049</v>
      </c>
      <c r="L327" s="8">
        <v>25</v>
      </c>
      <c r="M327" s="8" t="str">
        <f>VLOOKUP(L327,' (참고) 예산별 범례'!$A$2:$C$45,3,0)</f>
        <v>전기·가스 사고</v>
      </c>
      <c r="N327" s="8"/>
      <c r="O327" s="148">
        <v>1</v>
      </c>
      <c r="P327" s="8" t="str">
        <f>VLOOKUP(O327,' (참고) 예산별 범례'!$I$68:$J$76,2,0)</f>
        <v>위험설비 정비 및 개보수</v>
      </c>
      <c r="Q327" s="12"/>
      <c r="R327" s="8" t="s">
        <v>344</v>
      </c>
      <c r="S327" s="12"/>
      <c r="T327" s="8" t="s">
        <v>442</v>
      </c>
      <c r="U327" s="34">
        <v>5000000</v>
      </c>
      <c r="V327" s="35"/>
      <c r="W327" s="36">
        <f t="shared" si="33"/>
        <v>5000000</v>
      </c>
      <c r="X327" s="37">
        <f t="shared" si="35"/>
        <v>4590041.0036778469</v>
      </c>
      <c r="Y327" s="37">
        <f t="shared" si="38"/>
        <v>409958.99632215314</v>
      </c>
      <c r="Z327" s="40">
        <v>0.91800820073556944</v>
      </c>
      <c r="AA327" s="54"/>
    </row>
    <row r="328" spans="2:27" ht="38.25">
      <c r="B328" s="8"/>
      <c r="C328" s="39"/>
      <c r="D328" s="12" t="s">
        <v>763</v>
      </c>
      <c r="E328" s="12" t="s">
        <v>764</v>
      </c>
      <c r="F328" s="12" t="s">
        <v>773</v>
      </c>
      <c r="G328" s="12" t="s">
        <v>406</v>
      </c>
      <c r="H328" s="12" t="s">
        <v>407</v>
      </c>
      <c r="I328" s="12" t="s">
        <v>408</v>
      </c>
      <c r="J328" s="12" t="s">
        <v>801</v>
      </c>
      <c r="K328" s="8" t="s">
        <v>1049</v>
      </c>
      <c r="L328" s="8">
        <v>12</v>
      </c>
      <c r="M328" s="8" t="str">
        <f>VLOOKUP(L328,' (참고) 예산별 범례'!$A$2:$C$45,3,0)</f>
        <v>시설물 재난·사고</v>
      </c>
      <c r="N328" s="8"/>
      <c r="O328" s="148">
        <v>1</v>
      </c>
      <c r="P328" s="8" t="str">
        <f>VLOOKUP(O328,' (참고) 예산별 범례'!$I$68:$J$76,2,0)</f>
        <v>위험설비 정비 및 개보수</v>
      </c>
      <c r="Q328" s="12"/>
      <c r="R328" s="8" t="s">
        <v>344</v>
      </c>
      <c r="S328" s="12"/>
      <c r="T328" s="8" t="s">
        <v>442</v>
      </c>
      <c r="U328" s="34">
        <v>15000000</v>
      </c>
      <c r="V328" s="35"/>
      <c r="W328" s="36">
        <f t="shared" si="33"/>
        <v>15000000</v>
      </c>
      <c r="X328" s="37">
        <f t="shared" si="35"/>
        <v>13770123.011033542</v>
      </c>
      <c r="Y328" s="37">
        <f t="shared" si="38"/>
        <v>1229876.9889664575</v>
      </c>
      <c r="Z328" s="40">
        <v>0.91800820073556944</v>
      </c>
      <c r="AA328" s="54"/>
    </row>
    <row r="329" spans="2:27" ht="38.25">
      <c r="B329" s="8"/>
      <c r="C329" s="39"/>
      <c r="D329" s="12" t="s">
        <v>763</v>
      </c>
      <c r="E329" s="12" t="s">
        <v>764</v>
      </c>
      <c r="F329" s="12" t="s">
        <v>773</v>
      </c>
      <c r="G329" s="12" t="s">
        <v>406</v>
      </c>
      <c r="H329" s="12" t="s">
        <v>407</v>
      </c>
      <c r="I329" s="12" t="s">
        <v>408</v>
      </c>
      <c r="J329" s="12" t="s">
        <v>802</v>
      </c>
      <c r="K329" s="8" t="s">
        <v>1049</v>
      </c>
      <c r="L329" s="8">
        <v>20</v>
      </c>
      <c r="M329" s="8" t="str">
        <f>VLOOKUP(L329,' (참고) 예산별 범례'!$A$2:$C$45,3,0)</f>
        <v>수질오염</v>
      </c>
      <c r="N329" s="8"/>
      <c r="O329" s="148">
        <v>1</v>
      </c>
      <c r="P329" s="8" t="str">
        <f>VLOOKUP(O329,' (참고) 예산별 범례'!$I$68:$J$76,2,0)</f>
        <v>위험설비 정비 및 개보수</v>
      </c>
      <c r="Q329" s="12"/>
      <c r="R329" s="8" t="s">
        <v>344</v>
      </c>
      <c r="S329" s="12"/>
      <c r="T329" s="8" t="s">
        <v>442</v>
      </c>
      <c r="U329" s="34">
        <v>9000000</v>
      </c>
      <c r="V329" s="35"/>
      <c r="W329" s="36">
        <f t="shared" si="33"/>
        <v>9000000</v>
      </c>
      <c r="X329" s="37">
        <f t="shared" si="35"/>
        <v>8262073.8066201247</v>
      </c>
      <c r="Y329" s="37">
        <f t="shared" si="38"/>
        <v>737926.19337987527</v>
      </c>
      <c r="Z329" s="40">
        <v>0.91800820073556944</v>
      </c>
      <c r="AA329" s="54"/>
    </row>
    <row r="330" spans="2:27" ht="38.25">
      <c r="B330" s="8"/>
      <c r="C330" s="39"/>
      <c r="D330" s="12" t="s">
        <v>803</v>
      </c>
      <c r="E330" s="12" t="s">
        <v>804</v>
      </c>
      <c r="F330" s="12" t="s">
        <v>805</v>
      </c>
      <c r="G330" s="12" t="s">
        <v>416</v>
      </c>
      <c r="H330" s="12" t="s">
        <v>417</v>
      </c>
      <c r="I330" s="12" t="s">
        <v>418</v>
      </c>
      <c r="J330" s="12" t="s">
        <v>806</v>
      </c>
      <c r="K330" s="8" t="s">
        <v>1049</v>
      </c>
      <c r="L330" s="8">
        <v>12</v>
      </c>
      <c r="M330" s="8" t="str">
        <f>VLOOKUP(L330,' (참고) 예산별 범례'!$A$2:$C$45,3,0)</f>
        <v>시설물 재난·사고</v>
      </c>
      <c r="N330" s="8"/>
      <c r="O330" s="148">
        <v>1</v>
      </c>
      <c r="P330" s="8" t="str">
        <f>VLOOKUP(O330,' (참고) 예산별 범례'!$I$68:$J$76,2,0)</f>
        <v>위험설비 정비 및 개보수</v>
      </c>
      <c r="Q330" s="12"/>
      <c r="R330" s="8" t="s">
        <v>344</v>
      </c>
      <c r="S330" s="12"/>
      <c r="T330" s="8" t="s">
        <v>428</v>
      </c>
      <c r="U330" s="34">
        <v>10000000</v>
      </c>
      <c r="V330" s="35"/>
      <c r="W330" s="36">
        <f t="shared" si="33"/>
        <v>10000000</v>
      </c>
      <c r="X330" s="37">
        <f t="shared" si="35"/>
        <v>9611617.8571428563</v>
      </c>
      <c r="Y330" s="37">
        <f t="shared" si="38"/>
        <v>388382.14285714366</v>
      </c>
      <c r="Z330" s="40">
        <v>0.96116178571428568</v>
      </c>
      <c r="AA330" s="54"/>
    </row>
    <row r="331" spans="2:27" ht="38.25">
      <c r="B331" s="8"/>
      <c r="C331" s="39"/>
      <c r="D331" s="12" t="s">
        <v>803</v>
      </c>
      <c r="E331" s="12" t="s">
        <v>804</v>
      </c>
      <c r="F331" s="12" t="s">
        <v>805</v>
      </c>
      <c r="G331" s="12" t="s">
        <v>416</v>
      </c>
      <c r="H331" s="12" t="s">
        <v>417</v>
      </c>
      <c r="I331" s="12" t="s">
        <v>418</v>
      </c>
      <c r="J331" s="12" t="s">
        <v>807</v>
      </c>
      <c r="K331" s="8" t="s">
        <v>1049</v>
      </c>
      <c r="L331" s="8">
        <v>12</v>
      </c>
      <c r="M331" s="8" t="str">
        <f>VLOOKUP(L331,' (참고) 예산별 범례'!$A$2:$C$45,3,0)</f>
        <v>시설물 재난·사고</v>
      </c>
      <c r="N331" s="8"/>
      <c r="O331" s="148">
        <v>1</v>
      </c>
      <c r="P331" s="8" t="str">
        <f>VLOOKUP(O331,' (참고) 예산별 범례'!$I$68:$J$76,2,0)</f>
        <v>위험설비 정비 및 개보수</v>
      </c>
      <c r="Q331" s="12"/>
      <c r="R331" s="8" t="s">
        <v>344</v>
      </c>
      <c r="S331" s="12"/>
      <c r="T331" s="8" t="s">
        <v>442</v>
      </c>
      <c r="U331" s="34">
        <v>16000000</v>
      </c>
      <c r="V331" s="35">
        <v>-5000000</v>
      </c>
      <c r="W331" s="36">
        <f t="shared" si="33"/>
        <v>11000000</v>
      </c>
      <c r="X331" s="37">
        <f t="shared" si="35"/>
        <v>10572779.642857142</v>
      </c>
      <c r="Y331" s="37">
        <f t="shared" si="38"/>
        <v>427220.35714285821</v>
      </c>
      <c r="Z331" s="40">
        <v>0.96116178571428568</v>
      </c>
      <c r="AA331" s="54"/>
    </row>
    <row r="332" spans="2:27" ht="38.25">
      <c r="B332" s="8"/>
      <c r="C332" s="39"/>
      <c r="D332" s="12" t="s">
        <v>803</v>
      </c>
      <c r="E332" s="12" t="s">
        <v>804</v>
      </c>
      <c r="F332" s="12" t="s">
        <v>805</v>
      </c>
      <c r="G332" s="12" t="s">
        <v>416</v>
      </c>
      <c r="H332" s="12" t="s">
        <v>417</v>
      </c>
      <c r="I332" s="12" t="s">
        <v>418</v>
      </c>
      <c r="J332" s="12" t="s">
        <v>808</v>
      </c>
      <c r="K332" s="8" t="s">
        <v>1049</v>
      </c>
      <c r="L332" s="8">
        <v>12</v>
      </c>
      <c r="M332" s="8" t="str">
        <f>VLOOKUP(L332,' (참고) 예산별 범례'!$A$2:$C$45,3,0)</f>
        <v>시설물 재난·사고</v>
      </c>
      <c r="N332" s="8"/>
      <c r="O332" s="148">
        <v>1</v>
      </c>
      <c r="P332" s="8" t="str">
        <f>VLOOKUP(O332,' (참고) 예산별 범례'!$I$68:$J$76,2,0)</f>
        <v>위험설비 정비 및 개보수</v>
      </c>
      <c r="Q332" s="12"/>
      <c r="R332" s="8" t="s">
        <v>344</v>
      </c>
      <c r="S332" s="12"/>
      <c r="T332" s="8" t="s">
        <v>442</v>
      </c>
      <c r="U332" s="34">
        <v>40000000</v>
      </c>
      <c r="V332" s="35"/>
      <c r="W332" s="36">
        <f t="shared" si="33"/>
        <v>40000000</v>
      </c>
      <c r="X332" s="37">
        <f t="shared" si="35"/>
        <v>38446471.428571425</v>
      </c>
      <c r="Y332" s="37">
        <f t="shared" si="38"/>
        <v>1553528.5714285746</v>
      </c>
      <c r="Z332" s="40">
        <v>0.96116178571428568</v>
      </c>
      <c r="AA332" s="54"/>
    </row>
    <row r="333" spans="2:27" ht="38.25">
      <c r="B333" s="8"/>
      <c r="C333" s="39"/>
      <c r="D333" s="12" t="s">
        <v>803</v>
      </c>
      <c r="E333" s="12" t="s">
        <v>804</v>
      </c>
      <c r="F333" s="12" t="s">
        <v>805</v>
      </c>
      <c r="G333" s="12" t="s">
        <v>416</v>
      </c>
      <c r="H333" s="12" t="s">
        <v>417</v>
      </c>
      <c r="I333" s="12" t="s">
        <v>418</v>
      </c>
      <c r="J333" s="12" t="s">
        <v>809</v>
      </c>
      <c r="K333" s="8" t="s">
        <v>1049</v>
      </c>
      <c r="L333" s="8">
        <v>12</v>
      </c>
      <c r="M333" s="8" t="str">
        <f>VLOOKUP(L333,' (참고) 예산별 범례'!$A$2:$C$45,3,0)</f>
        <v>시설물 재난·사고</v>
      </c>
      <c r="N333" s="8"/>
      <c r="O333" s="148">
        <v>1</v>
      </c>
      <c r="P333" s="8" t="str">
        <f>VLOOKUP(O333,' (참고) 예산별 범례'!$I$68:$J$76,2,0)</f>
        <v>위험설비 정비 및 개보수</v>
      </c>
      <c r="Q333" s="12"/>
      <c r="R333" s="8" t="s">
        <v>344</v>
      </c>
      <c r="S333" s="12"/>
      <c r="T333" s="8" t="s">
        <v>442</v>
      </c>
      <c r="U333" s="34">
        <v>23000000</v>
      </c>
      <c r="V333" s="35"/>
      <c r="W333" s="36">
        <f t="shared" ref="W333:W387" si="39">U333+V333</f>
        <v>23000000</v>
      </c>
      <c r="X333" s="37">
        <f t="shared" si="35"/>
        <v>22106721.071428571</v>
      </c>
      <c r="Y333" s="37">
        <f t="shared" si="38"/>
        <v>893278.9285714291</v>
      </c>
      <c r="Z333" s="40">
        <v>0.96116178571428568</v>
      </c>
      <c r="AA333" s="54"/>
    </row>
    <row r="334" spans="2:27" ht="38.25">
      <c r="B334" s="8"/>
      <c r="C334" s="39"/>
      <c r="D334" s="12" t="s">
        <v>803</v>
      </c>
      <c r="E334" s="12" t="s">
        <v>804</v>
      </c>
      <c r="F334" s="12" t="s">
        <v>810</v>
      </c>
      <c r="G334" s="12" t="s">
        <v>395</v>
      </c>
      <c r="H334" s="12" t="s">
        <v>396</v>
      </c>
      <c r="I334" s="12" t="s">
        <v>397</v>
      </c>
      <c r="J334" s="12" t="s">
        <v>811</v>
      </c>
      <c r="K334" s="8" t="s">
        <v>1049</v>
      </c>
      <c r="L334" s="8">
        <v>12</v>
      </c>
      <c r="M334" s="8" t="str">
        <f>VLOOKUP(L334,' (참고) 예산별 범례'!$A$2:$C$45,3,0)</f>
        <v>시설물 재난·사고</v>
      </c>
      <c r="N334" s="8"/>
      <c r="O334" s="148">
        <v>1</v>
      </c>
      <c r="P334" s="8" t="str">
        <f>VLOOKUP(O334,' (참고) 예산별 범례'!$I$68:$J$76,2,0)</f>
        <v>위험설비 정비 및 개보수</v>
      </c>
      <c r="Q334" s="12"/>
      <c r="R334" s="12"/>
      <c r="S334" s="8" t="s">
        <v>344</v>
      </c>
      <c r="T334" s="8" t="s">
        <v>428</v>
      </c>
      <c r="U334" s="34">
        <v>37900000</v>
      </c>
      <c r="V334" s="35"/>
      <c r="W334" s="36">
        <f t="shared" si="39"/>
        <v>37900000</v>
      </c>
      <c r="X334" s="37">
        <f t="shared" si="35"/>
        <v>35538732.059514485</v>
      </c>
      <c r="Y334" s="37">
        <f t="shared" ref="Y334:Y345" si="40">W334-X334</f>
        <v>2361267.9404855147</v>
      </c>
      <c r="Z334" s="40">
        <v>0.93769741581832422</v>
      </c>
      <c r="AA334" s="54"/>
    </row>
    <row r="335" spans="2:27" ht="38.25">
      <c r="B335" s="8"/>
      <c r="C335" s="41"/>
      <c r="D335" s="12" t="s">
        <v>803</v>
      </c>
      <c r="E335" s="12" t="s">
        <v>804</v>
      </c>
      <c r="F335" s="12" t="s">
        <v>810</v>
      </c>
      <c r="G335" s="12" t="s">
        <v>395</v>
      </c>
      <c r="H335" s="12" t="s">
        <v>396</v>
      </c>
      <c r="I335" s="12" t="s">
        <v>397</v>
      </c>
      <c r="J335" s="12" t="s">
        <v>812</v>
      </c>
      <c r="K335" s="8" t="s">
        <v>1049</v>
      </c>
      <c r="L335" s="8">
        <v>12</v>
      </c>
      <c r="M335" s="8" t="str">
        <f>VLOOKUP(L335,' (참고) 예산별 범례'!$A$2:$C$45,3,0)</f>
        <v>시설물 재난·사고</v>
      </c>
      <c r="N335" s="8"/>
      <c r="O335" s="148">
        <v>1</v>
      </c>
      <c r="P335" s="8" t="str">
        <f>VLOOKUP(O335,' (참고) 예산별 범례'!$I$68:$J$76,2,0)</f>
        <v>위험설비 정비 및 개보수</v>
      </c>
      <c r="Q335" s="12"/>
      <c r="R335" s="8" t="s">
        <v>344</v>
      </c>
      <c r="S335" s="12"/>
      <c r="T335" s="8" t="s">
        <v>442</v>
      </c>
      <c r="U335" s="34">
        <v>25950000</v>
      </c>
      <c r="V335" s="35"/>
      <c r="W335" s="36">
        <f t="shared" si="39"/>
        <v>25950000</v>
      </c>
      <c r="X335" s="37">
        <f t="shared" si="35"/>
        <v>24333247.940485515</v>
      </c>
      <c r="Y335" s="37">
        <f t="shared" si="40"/>
        <v>1616752.0595144853</v>
      </c>
      <c r="Z335" s="40">
        <v>0.93769741581832422</v>
      </c>
      <c r="AA335" s="54"/>
    </row>
    <row r="336" spans="2:27" ht="38.25">
      <c r="B336" s="24" t="s">
        <v>477</v>
      </c>
      <c r="C336" s="25"/>
      <c r="D336" s="24"/>
      <c r="E336" s="24"/>
      <c r="F336" s="24"/>
      <c r="G336" s="26"/>
      <c r="H336" s="27"/>
      <c r="I336" s="28"/>
      <c r="J336" s="24"/>
      <c r="K336" s="24"/>
      <c r="L336" s="24"/>
      <c r="M336" s="8" t="e">
        <f>VLOOKUP(L336,' (참고) 예산별 범례'!$A$2:$C$45,3,0)</f>
        <v>#N/A</v>
      </c>
      <c r="N336" s="24"/>
      <c r="O336" s="147"/>
      <c r="P336" s="8" t="e">
        <f>VLOOKUP(O336,' (참고) 예산별 범례'!$I$68:$J$76,2,0)</f>
        <v>#N/A</v>
      </c>
      <c r="Q336" s="24"/>
      <c r="R336" s="24"/>
      <c r="S336" s="24"/>
      <c r="T336" s="24"/>
      <c r="U336" s="29">
        <f>SUM(U337:U372)</f>
        <v>352885000</v>
      </c>
      <c r="V336" s="29">
        <f>SUM(V337:V372)</f>
        <v>8900000</v>
      </c>
      <c r="W336" s="29">
        <f>SUM(W337:W372)</f>
        <v>361785000</v>
      </c>
      <c r="X336" s="29">
        <f>SUM(X337:X372)</f>
        <v>333440990.00000006</v>
      </c>
      <c r="Y336" s="31">
        <f t="shared" si="40"/>
        <v>28344009.99999994</v>
      </c>
      <c r="Z336" s="32">
        <f>X336/W336</f>
        <v>0.92165509902290055</v>
      </c>
      <c r="AA336" s="53"/>
    </row>
    <row r="337" spans="2:28" ht="38.25">
      <c r="B337" s="8"/>
      <c r="C337" s="33" t="s">
        <v>813</v>
      </c>
      <c r="D337" s="12" t="s">
        <v>526</v>
      </c>
      <c r="E337" s="12" t="s">
        <v>814</v>
      </c>
      <c r="F337" s="12" t="s">
        <v>815</v>
      </c>
      <c r="G337" s="12" t="s">
        <v>374</v>
      </c>
      <c r="H337" s="12" t="s">
        <v>375</v>
      </c>
      <c r="I337" s="12" t="s">
        <v>376</v>
      </c>
      <c r="J337" s="12" t="s">
        <v>816</v>
      </c>
      <c r="K337" s="8" t="s">
        <v>1050</v>
      </c>
      <c r="L337" s="8">
        <v>43</v>
      </c>
      <c r="M337" s="8" t="str">
        <f>VLOOKUP(L337,' (참고) 예산별 범례'!$A$2:$C$45,3,0)</f>
        <v>교부세 및 기타</v>
      </c>
      <c r="N337" s="8"/>
      <c r="O337" s="148">
        <v>9</v>
      </c>
      <c r="P337" s="8" t="str">
        <f>VLOOKUP(O337,' (참고) 예산별 범례'!$I$68:$J$76,2,0)</f>
        <v>기타</v>
      </c>
      <c r="Q337" s="12"/>
      <c r="R337" s="12"/>
      <c r="S337" s="8" t="s">
        <v>344</v>
      </c>
      <c r="T337" s="8" t="s">
        <v>427</v>
      </c>
      <c r="U337" s="34">
        <v>7200000</v>
      </c>
      <c r="V337" s="35"/>
      <c r="W337" s="36">
        <f t="shared" si="39"/>
        <v>7200000</v>
      </c>
      <c r="X337" s="37">
        <f>W337*Z337</f>
        <v>5949629.0153369633</v>
      </c>
      <c r="Y337" s="37">
        <f t="shared" si="40"/>
        <v>1250370.9846630367</v>
      </c>
      <c r="Z337" s="40">
        <v>0.82633736324124496</v>
      </c>
      <c r="AA337" s="54"/>
    </row>
    <row r="338" spans="2:28" ht="38.25">
      <c r="B338" s="8"/>
      <c r="C338" s="39"/>
      <c r="D338" s="12" t="s">
        <v>526</v>
      </c>
      <c r="E338" s="12" t="s">
        <v>814</v>
      </c>
      <c r="F338" s="12" t="s">
        <v>815</v>
      </c>
      <c r="G338" s="12" t="s">
        <v>374</v>
      </c>
      <c r="H338" s="12" t="s">
        <v>375</v>
      </c>
      <c r="I338" s="12" t="s">
        <v>376</v>
      </c>
      <c r="J338" s="12" t="s">
        <v>817</v>
      </c>
      <c r="K338" s="8" t="s">
        <v>892</v>
      </c>
      <c r="L338" s="8">
        <v>7</v>
      </c>
      <c r="M338" s="8" t="str">
        <f>VLOOKUP(L338,' (참고) 예산별 범례'!$A$2:$C$45,3,0)</f>
        <v>대설·한파</v>
      </c>
      <c r="N338" s="8"/>
      <c r="O338" s="148">
        <v>4</v>
      </c>
      <c r="P338" s="8" t="str">
        <f>VLOOKUP(O338,' (참고) 예산별 범례'!$I$68:$J$76,2,0)</f>
        <v>안전관련 물품 및 장비 구입비등</v>
      </c>
      <c r="Q338" s="8" t="s">
        <v>344</v>
      </c>
      <c r="R338" s="12"/>
      <c r="S338" s="12"/>
      <c r="T338" s="8" t="s">
        <v>442</v>
      </c>
      <c r="U338" s="34">
        <v>4000000</v>
      </c>
      <c r="V338" s="35"/>
      <c r="W338" s="36">
        <f t="shared" si="39"/>
        <v>4000000</v>
      </c>
      <c r="X338" s="37">
        <f t="shared" ref="X338:X372" si="41">W338*Z338</f>
        <v>3305349.4529649797</v>
      </c>
      <c r="Y338" s="37">
        <f t="shared" si="40"/>
        <v>694650.54703502031</v>
      </c>
      <c r="Z338" s="40">
        <v>0.82633736324124496</v>
      </c>
      <c r="AA338" s="54"/>
    </row>
    <row r="339" spans="2:28" ht="38.25">
      <c r="B339" s="8"/>
      <c r="C339" s="39"/>
      <c r="D339" s="12" t="s">
        <v>526</v>
      </c>
      <c r="E339" s="12" t="s">
        <v>814</v>
      </c>
      <c r="F339" s="12" t="s">
        <v>815</v>
      </c>
      <c r="G339" s="12" t="s">
        <v>374</v>
      </c>
      <c r="H339" s="12" t="s">
        <v>375</v>
      </c>
      <c r="I339" s="12" t="s">
        <v>376</v>
      </c>
      <c r="J339" s="12" t="s">
        <v>818</v>
      </c>
      <c r="K339" s="8" t="s">
        <v>1049</v>
      </c>
      <c r="L339" s="8">
        <v>39</v>
      </c>
      <c r="M339" s="8" t="str">
        <f>VLOOKUP(L339,' (참고) 예산별 범례'!$A$2:$C$45,3,0)</f>
        <v>재난안전관리체계</v>
      </c>
      <c r="N339" s="8"/>
      <c r="O339" s="148">
        <v>4</v>
      </c>
      <c r="P339" s="8" t="str">
        <f>VLOOKUP(O339,' (참고) 예산별 범례'!$I$68:$J$76,2,0)</f>
        <v>안전관련 물품 및 장비 구입비등</v>
      </c>
      <c r="Q339" s="8" t="s">
        <v>344</v>
      </c>
      <c r="R339" s="12"/>
      <c r="S339" s="12"/>
      <c r="T339" s="8" t="s">
        <v>442</v>
      </c>
      <c r="U339" s="34">
        <v>3000000</v>
      </c>
      <c r="V339" s="35"/>
      <c r="W339" s="36">
        <f t="shared" si="39"/>
        <v>3000000</v>
      </c>
      <c r="X339" s="37">
        <f t="shared" si="41"/>
        <v>2479012.0897237347</v>
      </c>
      <c r="Y339" s="37">
        <f t="shared" si="40"/>
        <v>520987.91027626535</v>
      </c>
      <c r="Z339" s="40">
        <v>0.82633736324124496</v>
      </c>
      <c r="AA339" s="54"/>
    </row>
    <row r="340" spans="2:28" ht="38.25">
      <c r="B340" s="8"/>
      <c r="C340" s="39"/>
      <c r="D340" s="12" t="s">
        <v>526</v>
      </c>
      <c r="E340" s="12" t="s">
        <v>814</v>
      </c>
      <c r="F340" s="12" t="s">
        <v>815</v>
      </c>
      <c r="G340" s="12" t="s">
        <v>374</v>
      </c>
      <c r="H340" s="12" t="s">
        <v>375</v>
      </c>
      <c r="I340" s="12" t="s">
        <v>376</v>
      </c>
      <c r="J340" s="12" t="s">
        <v>819</v>
      </c>
      <c r="K340" s="8" t="s">
        <v>1050</v>
      </c>
      <c r="L340" s="8">
        <v>43</v>
      </c>
      <c r="M340" s="8" t="str">
        <f>VLOOKUP(L340,' (참고) 예산별 범례'!$A$2:$C$45,3,0)</f>
        <v>교부세 및 기타</v>
      </c>
      <c r="N340" s="8"/>
      <c r="O340" s="148">
        <v>9</v>
      </c>
      <c r="P340" s="8" t="str">
        <f>VLOOKUP(O340,' (참고) 예산별 범례'!$I$68:$J$76,2,0)</f>
        <v>기타</v>
      </c>
      <c r="Q340" s="12"/>
      <c r="R340" s="8" t="s">
        <v>344</v>
      </c>
      <c r="S340" s="12"/>
      <c r="T340" s="8" t="s">
        <v>427</v>
      </c>
      <c r="U340" s="34">
        <v>2088000</v>
      </c>
      <c r="V340" s="35"/>
      <c r="W340" s="36">
        <f t="shared" si="39"/>
        <v>2088000</v>
      </c>
      <c r="X340" s="37">
        <f t="shared" si="41"/>
        <v>1725392.4144477195</v>
      </c>
      <c r="Y340" s="37">
        <f t="shared" si="40"/>
        <v>362607.58555228054</v>
      </c>
      <c r="Z340" s="40">
        <v>0.82633736324124496</v>
      </c>
      <c r="AA340" s="54"/>
    </row>
    <row r="341" spans="2:28" ht="38.25">
      <c r="B341" s="8"/>
      <c r="C341" s="39"/>
      <c r="D341" s="12" t="s">
        <v>526</v>
      </c>
      <c r="E341" s="12" t="s">
        <v>814</v>
      </c>
      <c r="F341" s="12" t="s">
        <v>815</v>
      </c>
      <c r="G341" s="12" t="s">
        <v>374</v>
      </c>
      <c r="H341" s="12" t="s">
        <v>375</v>
      </c>
      <c r="I341" s="12" t="s">
        <v>376</v>
      </c>
      <c r="J341" s="12" t="s">
        <v>820</v>
      </c>
      <c r="K341" s="8" t="s">
        <v>1050</v>
      </c>
      <c r="L341" s="8">
        <v>43</v>
      </c>
      <c r="M341" s="8" t="str">
        <f>VLOOKUP(L341,' (참고) 예산별 범례'!$A$2:$C$45,3,0)</f>
        <v>교부세 및 기타</v>
      </c>
      <c r="N341" s="8"/>
      <c r="O341" s="148">
        <v>9</v>
      </c>
      <c r="P341" s="8" t="str">
        <f>VLOOKUP(O341,' (참고) 예산별 범례'!$I$68:$J$76,2,0)</f>
        <v>기타</v>
      </c>
      <c r="Q341" s="12"/>
      <c r="R341" s="12"/>
      <c r="S341" s="8" t="s">
        <v>344</v>
      </c>
      <c r="T341" s="8" t="s">
        <v>427</v>
      </c>
      <c r="U341" s="34">
        <v>2704000</v>
      </c>
      <c r="V341" s="35"/>
      <c r="W341" s="36">
        <f t="shared" si="39"/>
        <v>2704000</v>
      </c>
      <c r="X341" s="37">
        <f t="shared" si="41"/>
        <v>2234416.2302043266</v>
      </c>
      <c r="Y341" s="37">
        <f t="shared" si="40"/>
        <v>469583.76979567343</v>
      </c>
      <c r="Z341" s="40">
        <v>0.82633736324124496</v>
      </c>
      <c r="AA341" s="54"/>
    </row>
    <row r="342" spans="2:28" ht="38.25">
      <c r="B342" s="8"/>
      <c r="C342" s="39"/>
      <c r="D342" s="12" t="s">
        <v>526</v>
      </c>
      <c r="E342" s="12" t="s">
        <v>814</v>
      </c>
      <c r="F342" s="12" t="s">
        <v>815</v>
      </c>
      <c r="G342" s="12" t="s">
        <v>374</v>
      </c>
      <c r="H342" s="12" t="s">
        <v>375</v>
      </c>
      <c r="I342" s="12" t="s">
        <v>376</v>
      </c>
      <c r="J342" s="12" t="s">
        <v>821</v>
      </c>
      <c r="K342" s="8" t="s">
        <v>1050</v>
      </c>
      <c r="L342" s="8">
        <v>43</v>
      </c>
      <c r="M342" s="8" t="str">
        <f>VLOOKUP(L342,' (참고) 예산별 범례'!$A$2:$C$45,3,0)</f>
        <v>교부세 및 기타</v>
      </c>
      <c r="N342" s="8"/>
      <c r="O342" s="148">
        <v>9</v>
      </c>
      <c r="P342" s="8" t="str">
        <f>VLOOKUP(O342,' (참고) 예산별 범례'!$I$68:$J$76,2,0)</f>
        <v>기타</v>
      </c>
      <c r="Q342" s="12"/>
      <c r="R342" s="12"/>
      <c r="S342" s="8" t="s">
        <v>344</v>
      </c>
      <c r="T342" s="8" t="s">
        <v>427</v>
      </c>
      <c r="U342" s="34">
        <v>500000</v>
      </c>
      <c r="V342" s="35"/>
      <c r="W342" s="36">
        <f t="shared" si="39"/>
        <v>500000</v>
      </c>
      <c r="X342" s="37">
        <f t="shared" si="41"/>
        <v>413168.68162062246</v>
      </c>
      <c r="Y342" s="37">
        <f t="shared" si="40"/>
        <v>86831.318379377539</v>
      </c>
      <c r="Z342" s="40">
        <v>0.82633736324124496</v>
      </c>
      <c r="AA342" s="54"/>
    </row>
    <row r="343" spans="2:28" ht="38.25">
      <c r="B343" s="8"/>
      <c r="C343" s="39"/>
      <c r="D343" s="12" t="s">
        <v>526</v>
      </c>
      <c r="E343" s="12" t="s">
        <v>814</v>
      </c>
      <c r="F343" s="12" t="s">
        <v>815</v>
      </c>
      <c r="G343" s="12" t="s">
        <v>374</v>
      </c>
      <c r="H343" s="12" t="s">
        <v>375</v>
      </c>
      <c r="I343" s="12" t="s">
        <v>376</v>
      </c>
      <c r="J343" s="12" t="s">
        <v>822</v>
      </c>
      <c r="K343" s="8" t="s">
        <v>1050</v>
      </c>
      <c r="L343" s="8">
        <v>43</v>
      </c>
      <c r="M343" s="8" t="str">
        <f>VLOOKUP(L343,' (참고) 예산별 범례'!$A$2:$C$45,3,0)</f>
        <v>교부세 및 기타</v>
      </c>
      <c r="N343" s="8"/>
      <c r="O343" s="148">
        <v>9</v>
      </c>
      <c r="P343" s="8" t="str">
        <f>VLOOKUP(O343,' (참고) 예산별 범례'!$I$68:$J$76,2,0)</f>
        <v>기타</v>
      </c>
      <c r="Q343" s="12"/>
      <c r="R343" s="12"/>
      <c r="S343" s="8" t="s">
        <v>344</v>
      </c>
      <c r="T343" s="8" t="s">
        <v>427</v>
      </c>
      <c r="U343" s="34">
        <v>14142000</v>
      </c>
      <c r="V343" s="35"/>
      <c r="W343" s="36">
        <f t="shared" si="39"/>
        <v>14142000</v>
      </c>
      <c r="X343" s="37">
        <f t="shared" si="41"/>
        <v>11686062.990957687</v>
      </c>
      <c r="Y343" s="37">
        <f t="shared" si="40"/>
        <v>2455937.0090423133</v>
      </c>
      <c r="Z343" s="40">
        <v>0.82633736324124496</v>
      </c>
      <c r="AA343" s="54"/>
    </row>
    <row r="344" spans="2:28" ht="38.25">
      <c r="B344" s="8"/>
      <c r="C344" s="39"/>
      <c r="D344" s="12" t="s">
        <v>526</v>
      </c>
      <c r="E344" s="12" t="s">
        <v>814</v>
      </c>
      <c r="F344" s="12" t="s">
        <v>815</v>
      </c>
      <c r="G344" s="12" t="s">
        <v>374</v>
      </c>
      <c r="H344" s="12" t="s">
        <v>375</v>
      </c>
      <c r="I344" s="12" t="s">
        <v>376</v>
      </c>
      <c r="J344" s="12" t="s">
        <v>823</v>
      </c>
      <c r="K344" s="8" t="s">
        <v>1050</v>
      </c>
      <c r="L344" s="8">
        <v>43</v>
      </c>
      <c r="M344" s="8" t="str">
        <f>VLOOKUP(L344,' (참고) 예산별 범례'!$A$2:$C$45,3,0)</f>
        <v>교부세 및 기타</v>
      </c>
      <c r="N344" s="8"/>
      <c r="O344" s="148">
        <v>9</v>
      </c>
      <c r="P344" s="8" t="str">
        <f>VLOOKUP(O344,' (참고) 예산별 범례'!$I$68:$J$76,2,0)</f>
        <v>기타</v>
      </c>
      <c r="Q344" s="12"/>
      <c r="R344" s="12"/>
      <c r="S344" s="8" t="s">
        <v>344</v>
      </c>
      <c r="T344" s="8" t="s">
        <v>427</v>
      </c>
      <c r="U344" s="34">
        <v>0</v>
      </c>
      <c r="V344" s="35">
        <v>6400000</v>
      </c>
      <c r="W344" s="36">
        <f t="shared" si="39"/>
        <v>6400000</v>
      </c>
      <c r="X344" s="37">
        <f t="shared" si="41"/>
        <v>5288559.1247439673</v>
      </c>
      <c r="Y344" s="37">
        <f t="shared" si="40"/>
        <v>1111440.8752560327</v>
      </c>
      <c r="Z344" s="40">
        <v>0.82633736324124496</v>
      </c>
      <c r="AA344" s="54" t="s">
        <v>611</v>
      </c>
      <c r="AB344" s="16" t="s">
        <v>824</v>
      </c>
    </row>
    <row r="345" spans="2:28" ht="38.25">
      <c r="B345" s="8"/>
      <c r="C345" s="39"/>
      <c r="D345" s="12" t="s">
        <v>526</v>
      </c>
      <c r="E345" s="12" t="s">
        <v>814</v>
      </c>
      <c r="F345" s="12" t="s">
        <v>815</v>
      </c>
      <c r="G345" s="12" t="s">
        <v>377</v>
      </c>
      <c r="H345" s="12" t="s">
        <v>375</v>
      </c>
      <c r="I345" s="12" t="s">
        <v>378</v>
      </c>
      <c r="J345" s="12" t="s">
        <v>825</v>
      </c>
      <c r="K345" s="8" t="s">
        <v>1049</v>
      </c>
      <c r="L345" s="8">
        <v>10</v>
      </c>
      <c r="M345" s="8" t="str">
        <f>VLOOKUP(L345,' (참고) 예산별 범례'!$A$2:$C$45,3,0)</f>
        <v>화재·폭발</v>
      </c>
      <c r="N345" s="8"/>
      <c r="O345" s="148">
        <v>1</v>
      </c>
      <c r="P345" s="8" t="str">
        <f>VLOOKUP(O345,' (참고) 예산별 범례'!$I$68:$J$76,2,0)</f>
        <v>위험설비 정비 및 개보수</v>
      </c>
      <c r="Q345" s="8"/>
      <c r="R345" s="12"/>
      <c r="S345" s="8" t="s">
        <v>344</v>
      </c>
      <c r="T345" s="8" t="s">
        <v>442</v>
      </c>
      <c r="U345" s="34">
        <v>0</v>
      </c>
      <c r="V345" s="35">
        <v>2500000</v>
      </c>
      <c r="W345" s="36">
        <f t="shared" si="39"/>
        <v>2500000</v>
      </c>
      <c r="X345" s="37">
        <f t="shared" si="41"/>
        <v>2324179.0596197513</v>
      </c>
      <c r="Y345" s="37">
        <f t="shared" si="40"/>
        <v>175820.94038024871</v>
      </c>
      <c r="Z345" s="40">
        <v>0.92967162384790059</v>
      </c>
      <c r="AA345" s="54" t="s">
        <v>610</v>
      </c>
      <c r="AB345" s="16" t="s">
        <v>826</v>
      </c>
    </row>
    <row r="346" spans="2:28" ht="38.25">
      <c r="B346" s="8"/>
      <c r="C346" s="39"/>
      <c r="D346" s="12" t="s">
        <v>526</v>
      </c>
      <c r="E346" s="12" t="s">
        <v>814</v>
      </c>
      <c r="F346" s="12" t="s">
        <v>815</v>
      </c>
      <c r="G346" s="12" t="s">
        <v>377</v>
      </c>
      <c r="H346" s="12" t="s">
        <v>375</v>
      </c>
      <c r="I346" s="12" t="s">
        <v>378</v>
      </c>
      <c r="J346" s="12" t="s">
        <v>827</v>
      </c>
      <c r="K346" s="8" t="s">
        <v>1049</v>
      </c>
      <c r="L346" s="8">
        <v>24</v>
      </c>
      <c r="M346" s="8" t="str">
        <f>VLOOKUP(L346,' (참고) 예산별 범례'!$A$2:$C$45,3,0)</f>
        <v>승강기 사고</v>
      </c>
      <c r="N346" s="8"/>
      <c r="O346" s="148">
        <v>2</v>
      </c>
      <c r="P346" s="8" t="str">
        <f>VLOOKUP(O346,' (참고) 예산별 범례'!$I$68:$J$76,2,0)</f>
        <v>안전사업비 및 안전관리비</v>
      </c>
      <c r="Q346" s="12"/>
      <c r="R346" s="8" t="s">
        <v>344</v>
      </c>
      <c r="S346" s="12"/>
      <c r="T346" s="8" t="s">
        <v>427</v>
      </c>
      <c r="U346" s="34">
        <v>46054000</v>
      </c>
      <c r="V346" s="35"/>
      <c r="W346" s="36">
        <f t="shared" si="39"/>
        <v>46054000</v>
      </c>
      <c r="X346" s="37">
        <f t="shared" si="41"/>
        <v>42815096.964691214</v>
      </c>
      <c r="Y346" s="37">
        <f t="shared" ref="Y346:Y355" si="42">W346-X346</f>
        <v>3238903.0353087857</v>
      </c>
      <c r="Z346" s="40">
        <v>0.92967162384790059</v>
      </c>
      <c r="AA346" s="54"/>
    </row>
    <row r="347" spans="2:28" ht="38.25">
      <c r="B347" s="8"/>
      <c r="C347" s="39"/>
      <c r="D347" s="12" t="s">
        <v>526</v>
      </c>
      <c r="E347" s="12" t="s">
        <v>814</v>
      </c>
      <c r="F347" s="12" t="s">
        <v>815</v>
      </c>
      <c r="G347" s="12" t="s">
        <v>377</v>
      </c>
      <c r="H347" s="12" t="s">
        <v>375</v>
      </c>
      <c r="I347" s="12" t="s">
        <v>378</v>
      </c>
      <c r="J347" s="12" t="s">
        <v>828</v>
      </c>
      <c r="K347" s="8" t="s">
        <v>1049</v>
      </c>
      <c r="L347" s="8">
        <v>25</v>
      </c>
      <c r="M347" s="8" t="str">
        <f>VLOOKUP(L347,' (참고) 예산별 범례'!$A$2:$C$45,3,0)</f>
        <v>전기·가스 사고</v>
      </c>
      <c r="N347" s="8"/>
      <c r="O347" s="148">
        <v>2</v>
      </c>
      <c r="P347" s="8" t="str">
        <f>VLOOKUP(O347,' (참고) 예산별 범례'!$I$68:$J$76,2,0)</f>
        <v>안전사업비 및 안전관리비</v>
      </c>
      <c r="Q347" s="12"/>
      <c r="R347" s="8" t="s">
        <v>344</v>
      </c>
      <c r="S347" s="12"/>
      <c r="T347" s="8" t="s">
        <v>427</v>
      </c>
      <c r="U347" s="34">
        <v>1452000</v>
      </c>
      <c r="V347" s="35"/>
      <c r="W347" s="36">
        <f t="shared" si="39"/>
        <v>1452000</v>
      </c>
      <c r="X347" s="37">
        <f t="shared" si="41"/>
        <v>1349883.1978271517</v>
      </c>
      <c r="Y347" s="37">
        <f t="shared" si="42"/>
        <v>102116.80217284826</v>
      </c>
      <c r="Z347" s="40">
        <v>0.92967162384790059</v>
      </c>
      <c r="AA347" s="54"/>
    </row>
    <row r="348" spans="2:28" ht="38.25">
      <c r="B348" s="8"/>
      <c r="C348" s="39"/>
      <c r="D348" s="12" t="s">
        <v>526</v>
      </c>
      <c r="E348" s="12" t="s">
        <v>814</v>
      </c>
      <c r="F348" s="12" t="s">
        <v>815</v>
      </c>
      <c r="G348" s="12" t="s">
        <v>377</v>
      </c>
      <c r="H348" s="12" t="s">
        <v>375</v>
      </c>
      <c r="I348" s="12" t="s">
        <v>378</v>
      </c>
      <c r="J348" s="12" t="s">
        <v>829</v>
      </c>
      <c r="K348" s="8" t="s">
        <v>1049</v>
      </c>
      <c r="L348" s="8">
        <v>24</v>
      </c>
      <c r="M348" s="8" t="str">
        <f>VLOOKUP(L348,' (참고) 예산별 범례'!$A$2:$C$45,3,0)</f>
        <v>승강기 사고</v>
      </c>
      <c r="N348" s="8"/>
      <c r="O348" s="148">
        <v>1</v>
      </c>
      <c r="P348" s="8" t="str">
        <f>VLOOKUP(O348,' (참고) 예산별 범례'!$I$68:$J$76,2,0)</f>
        <v>위험설비 정비 및 개보수</v>
      </c>
      <c r="Q348" s="12"/>
      <c r="R348" s="8" t="s">
        <v>344</v>
      </c>
      <c r="S348" s="12"/>
      <c r="T348" s="8" t="s">
        <v>442</v>
      </c>
      <c r="U348" s="34">
        <v>1920000</v>
      </c>
      <c r="V348" s="35"/>
      <c r="W348" s="36">
        <f t="shared" si="39"/>
        <v>1920000</v>
      </c>
      <c r="X348" s="37">
        <f t="shared" si="41"/>
        <v>1784969.5177879692</v>
      </c>
      <c r="Y348" s="37">
        <f t="shared" si="42"/>
        <v>135030.48221203079</v>
      </c>
      <c r="Z348" s="40">
        <v>0.92967162384790059</v>
      </c>
      <c r="AA348" s="54"/>
    </row>
    <row r="349" spans="2:28" ht="38.25">
      <c r="B349" s="8"/>
      <c r="C349" s="39"/>
      <c r="D349" s="12" t="s">
        <v>526</v>
      </c>
      <c r="E349" s="12" t="s">
        <v>814</v>
      </c>
      <c r="F349" s="12" t="s">
        <v>815</v>
      </c>
      <c r="G349" s="12" t="s">
        <v>377</v>
      </c>
      <c r="H349" s="12" t="s">
        <v>375</v>
      </c>
      <c r="I349" s="12" t="s">
        <v>378</v>
      </c>
      <c r="J349" s="12" t="s">
        <v>830</v>
      </c>
      <c r="K349" s="8" t="s">
        <v>1049</v>
      </c>
      <c r="L349" s="8">
        <v>10</v>
      </c>
      <c r="M349" s="8" t="str">
        <f>VLOOKUP(L349,' (참고) 예산별 범례'!$A$2:$C$45,3,0)</f>
        <v>화재·폭발</v>
      </c>
      <c r="N349" s="8"/>
      <c r="O349" s="148">
        <v>2</v>
      </c>
      <c r="P349" s="8" t="str">
        <f>VLOOKUP(O349,' (참고) 예산별 범례'!$I$68:$J$76,2,0)</f>
        <v>안전사업비 및 안전관리비</v>
      </c>
      <c r="Q349" s="12"/>
      <c r="R349" s="8" t="s">
        <v>344</v>
      </c>
      <c r="S349" s="12"/>
      <c r="T349" s="8" t="s">
        <v>427</v>
      </c>
      <c r="U349" s="34">
        <v>1992000</v>
      </c>
      <c r="V349" s="35"/>
      <c r="W349" s="36">
        <f t="shared" si="39"/>
        <v>1992000</v>
      </c>
      <c r="X349" s="37">
        <f t="shared" si="41"/>
        <v>1851905.874705018</v>
      </c>
      <c r="Y349" s="37">
        <f t="shared" si="42"/>
        <v>140094.12529498199</v>
      </c>
      <c r="Z349" s="40">
        <v>0.92967162384790059</v>
      </c>
      <c r="AA349" s="54"/>
    </row>
    <row r="350" spans="2:28" ht="38.25">
      <c r="B350" s="8"/>
      <c r="C350" s="39"/>
      <c r="D350" s="12" t="s">
        <v>526</v>
      </c>
      <c r="E350" s="12" t="s">
        <v>814</v>
      </c>
      <c r="F350" s="12" t="s">
        <v>815</v>
      </c>
      <c r="G350" s="12" t="s">
        <v>377</v>
      </c>
      <c r="H350" s="12" t="s">
        <v>375</v>
      </c>
      <c r="I350" s="12" t="s">
        <v>378</v>
      </c>
      <c r="J350" s="12" t="s">
        <v>831</v>
      </c>
      <c r="K350" s="8" t="s">
        <v>1049</v>
      </c>
      <c r="L350" s="8">
        <v>10</v>
      </c>
      <c r="M350" s="8" t="str">
        <f>VLOOKUP(L350,' (참고) 예산별 범례'!$A$2:$C$45,3,0)</f>
        <v>화재·폭발</v>
      </c>
      <c r="N350" s="8"/>
      <c r="O350" s="148">
        <v>2</v>
      </c>
      <c r="P350" s="8" t="str">
        <f>VLOOKUP(O350,' (참고) 예산별 범례'!$I$68:$J$76,2,0)</f>
        <v>안전사업비 및 안전관리비</v>
      </c>
      <c r="Q350" s="12"/>
      <c r="R350" s="8" t="s">
        <v>344</v>
      </c>
      <c r="S350" s="12"/>
      <c r="T350" s="8" t="s">
        <v>427</v>
      </c>
      <c r="U350" s="34">
        <v>1800000</v>
      </c>
      <c r="V350" s="35"/>
      <c r="W350" s="36">
        <f t="shared" si="39"/>
        <v>1800000</v>
      </c>
      <c r="X350" s="37">
        <f t="shared" si="41"/>
        <v>1673408.922926221</v>
      </c>
      <c r="Y350" s="37">
        <f t="shared" si="42"/>
        <v>126591.07707377896</v>
      </c>
      <c r="Z350" s="40">
        <v>0.92967162384790059</v>
      </c>
      <c r="AA350" s="54"/>
    </row>
    <row r="351" spans="2:28" ht="38.25">
      <c r="B351" s="8"/>
      <c r="C351" s="39"/>
      <c r="D351" s="12" t="s">
        <v>526</v>
      </c>
      <c r="E351" s="12" t="s">
        <v>814</v>
      </c>
      <c r="F351" s="12" t="s">
        <v>815</v>
      </c>
      <c r="G351" s="12" t="s">
        <v>377</v>
      </c>
      <c r="H351" s="12" t="s">
        <v>375</v>
      </c>
      <c r="I351" s="12" t="s">
        <v>378</v>
      </c>
      <c r="J351" s="12" t="s">
        <v>832</v>
      </c>
      <c r="K351" s="8" t="s">
        <v>1049</v>
      </c>
      <c r="L351" s="8">
        <v>10</v>
      </c>
      <c r="M351" s="8" t="str">
        <f>VLOOKUP(L351,' (참고) 예산별 범례'!$A$2:$C$45,3,0)</f>
        <v>화재·폭발</v>
      </c>
      <c r="N351" s="8"/>
      <c r="O351" s="148">
        <v>2</v>
      </c>
      <c r="P351" s="8" t="str">
        <f>VLOOKUP(O351,' (참고) 예산별 범례'!$I$68:$J$76,2,0)</f>
        <v>안전사업비 및 안전관리비</v>
      </c>
      <c r="Q351" s="12"/>
      <c r="R351" s="8" t="s">
        <v>344</v>
      </c>
      <c r="S351" s="12"/>
      <c r="T351" s="8" t="s">
        <v>427</v>
      </c>
      <c r="U351" s="34">
        <v>6192000</v>
      </c>
      <c r="V351" s="35"/>
      <c r="W351" s="36">
        <f t="shared" si="39"/>
        <v>6192000</v>
      </c>
      <c r="X351" s="37">
        <f t="shared" si="41"/>
        <v>5756526.6948662</v>
      </c>
      <c r="Y351" s="37">
        <f t="shared" si="42"/>
        <v>435473.30513380002</v>
      </c>
      <c r="Z351" s="40">
        <v>0.92967162384790059</v>
      </c>
      <c r="AA351" s="54"/>
    </row>
    <row r="352" spans="2:28" ht="38.25">
      <c r="B352" s="8"/>
      <c r="C352" s="39"/>
      <c r="D352" s="12" t="s">
        <v>526</v>
      </c>
      <c r="E352" s="12" t="s">
        <v>814</v>
      </c>
      <c r="F352" s="12" t="s">
        <v>815</v>
      </c>
      <c r="G352" s="12" t="s">
        <v>377</v>
      </c>
      <c r="H352" s="12" t="s">
        <v>375</v>
      </c>
      <c r="I352" s="12" t="s">
        <v>378</v>
      </c>
      <c r="J352" s="12" t="s">
        <v>833</v>
      </c>
      <c r="K352" s="8" t="s">
        <v>1049</v>
      </c>
      <c r="L352" s="8">
        <v>10</v>
      </c>
      <c r="M352" s="8" t="str">
        <f>VLOOKUP(L352,' (참고) 예산별 범례'!$A$2:$C$45,3,0)</f>
        <v>화재·폭발</v>
      </c>
      <c r="N352" s="8"/>
      <c r="O352" s="148">
        <v>2</v>
      </c>
      <c r="P352" s="8" t="str">
        <f>VLOOKUP(O352,' (참고) 예산별 범례'!$I$68:$J$76,2,0)</f>
        <v>안전사업비 및 안전관리비</v>
      </c>
      <c r="Q352" s="12"/>
      <c r="R352" s="8" t="s">
        <v>344</v>
      </c>
      <c r="S352" s="12"/>
      <c r="T352" s="8" t="s">
        <v>427</v>
      </c>
      <c r="U352" s="34">
        <v>1320000</v>
      </c>
      <c r="V352" s="35"/>
      <c r="W352" s="36">
        <f t="shared" si="39"/>
        <v>1320000</v>
      </c>
      <c r="X352" s="37">
        <f t="shared" si="41"/>
        <v>1227166.5434792289</v>
      </c>
      <c r="Y352" s="37">
        <f t="shared" si="42"/>
        <v>92833.456520771142</v>
      </c>
      <c r="Z352" s="40">
        <v>0.92967162384790059</v>
      </c>
      <c r="AA352" s="54"/>
    </row>
    <row r="353" spans="2:27" ht="38.25">
      <c r="B353" s="8"/>
      <c r="C353" s="39"/>
      <c r="D353" s="12" t="s">
        <v>526</v>
      </c>
      <c r="E353" s="12" t="s">
        <v>814</v>
      </c>
      <c r="F353" s="12" t="s">
        <v>815</v>
      </c>
      <c r="G353" s="12" t="s">
        <v>377</v>
      </c>
      <c r="H353" s="12" t="s">
        <v>375</v>
      </c>
      <c r="I353" s="12" t="s">
        <v>378</v>
      </c>
      <c r="J353" s="12" t="s">
        <v>834</v>
      </c>
      <c r="K353" s="8" t="s">
        <v>1050</v>
      </c>
      <c r="L353" s="8">
        <v>43</v>
      </c>
      <c r="M353" s="8" t="str">
        <f>VLOOKUP(L353,' (참고) 예산별 범례'!$A$2:$C$45,3,0)</f>
        <v>교부세 및 기타</v>
      </c>
      <c r="N353" s="8"/>
      <c r="O353" s="148">
        <v>1</v>
      </c>
      <c r="P353" s="8" t="str">
        <f>VLOOKUP(O353,' (참고) 예산별 범례'!$I$68:$J$76,2,0)</f>
        <v>위험설비 정비 및 개보수</v>
      </c>
      <c r="Q353" s="12"/>
      <c r="R353" s="12"/>
      <c r="S353" s="8" t="s">
        <v>344</v>
      </c>
      <c r="T353" s="8" t="s">
        <v>427</v>
      </c>
      <c r="U353" s="34">
        <v>17700000</v>
      </c>
      <c r="V353" s="35"/>
      <c r="W353" s="36">
        <f t="shared" si="39"/>
        <v>17700000</v>
      </c>
      <c r="X353" s="37">
        <f t="shared" si="41"/>
        <v>16455187.74210784</v>
      </c>
      <c r="Y353" s="37">
        <f t="shared" si="42"/>
        <v>1244812.2578921597</v>
      </c>
      <c r="Z353" s="40">
        <v>0.92967162384790059</v>
      </c>
      <c r="AA353" s="54"/>
    </row>
    <row r="354" spans="2:27" ht="38.25">
      <c r="B354" s="8"/>
      <c r="C354" s="39"/>
      <c r="D354" s="12" t="s">
        <v>526</v>
      </c>
      <c r="E354" s="12" t="s">
        <v>814</v>
      </c>
      <c r="F354" s="12" t="s">
        <v>815</v>
      </c>
      <c r="G354" s="12" t="s">
        <v>377</v>
      </c>
      <c r="H354" s="12" t="s">
        <v>375</v>
      </c>
      <c r="I354" s="12" t="s">
        <v>378</v>
      </c>
      <c r="J354" s="12" t="s">
        <v>835</v>
      </c>
      <c r="K354" s="8" t="s">
        <v>1049</v>
      </c>
      <c r="L354" s="8">
        <v>13</v>
      </c>
      <c r="M354" s="8" t="str">
        <f>VLOOKUP(L354,' (참고) 예산별 범례'!$A$2:$C$45,3,0)</f>
        <v>도로교통 재난·사고</v>
      </c>
      <c r="N354" s="8"/>
      <c r="O354" s="148">
        <v>1</v>
      </c>
      <c r="P354" s="8" t="str">
        <f>VLOOKUP(O354,' (참고) 예산별 범례'!$I$68:$J$76,2,0)</f>
        <v>위험설비 정비 및 개보수</v>
      </c>
      <c r="Q354" s="12"/>
      <c r="R354" s="12"/>
      <c r="S354" s="8" t="s">
        <v>344</v>
      </c>
      <c r="T354" s="8" t="s">
        <v>442</v>
      </c>
      <c r="U354" s="34">
        <v>21600000</v>
      </c>
      <c r="V354" s="35"/>
      <c r="W354" s="36">
        <f t="shared" si="39"/>
        <v>21600000</v>
      </c>
      <c r="X354" s="37">
        <f t="shared" si="41"/>
        <v>20080907.075114653</v>
      </c>
      <c r="Y354" s="37">
        <f t="shared" si="42"/>
        <v>1519092.9248853475</v>
      </c>
      <c r="Z354" s="40">
        <v>0.92967162384790059</v>
      </c>
      <c r="AA354" s="54"/>
    </row>
    <row r="355" spans="2:27" ht="38.25">
      <c r="B355" s="8"/>
      <c r="C355" s="39"/>
      <c r="D355" s="12" t="s">
        <v>526</v>
      </c>
      <c r="E355" s="12" t="s">
        <v>814</v>
      </c>
      <c r="F355" s="12" t="s">
        <v>815</v>
      </c>
      <c r="G355" s="12" t="s">
        <v>377</v>
      </c>
      <c r="H355" s="12" t="s">
        <v>375</v>
      </c>
      <c r="I355" s="12" t="s">
        <v>378</v>
      </c>
      <c r="J355" s="12" t="s">
        <v>836</v>
      </c>
      <c r="K355" s="8" t="s">
        <v>1050</v>
      </c>
      <c r="L355" s="8">
        <v>43</v>
      </c>
      <c r="M355" s="8" t="str">
        <f>VLOOKUP(L355,' (참고) 예산별 범례'!$A$2:$C$45,3,0)</f>
        <v>교부세 및 기타</v>
      </c>
      <c r="N355" s="8"/>
      <c r="O355" s="148">
        <v>1</v>
      </c>
      <c r="P355" s="8" t="str">
        <f>VLOOKUP(O355,' (참고) 예산별 범례'!$I$68:$J$76,2,0)</f>
        <v>위험설비 정비 및 개보수</v>
      </c>
      <c r="Q355" s="12"/>
      <c r="R355" s="12"/>
      <c r="S355" s="8" t="s">
        <v>344</v>
      </c>
      <c r="T355" s="8" t="s">
        <v>442</v>
      </c>
      <c r="U355" s="34">
        <v>22000000</v>
      </c>
      <c r="V355" s="35"/>
      <c r="W355" s="36">
        <f t="shared" si="39"/>
        <v>22000000</v>
      </c>
      <c r="X355" s="37">
        <f t="shared" si="41"/>
        <v>20452775.724653814</v>
      </c>
      <c r="Y355" s="37">
        <f t="shared" si="42"/>
        <v>1547224.275346186</v>
      </c>
      <c r="Z355" s="40">
        <v>0.92967162384790059</v>
      </c>
      <c r="AA355" s="54"/>
    </row>
    <row r="356" spans="2:27" ht="38.25">
      <c r="B356" s="8"/>
      <c r="C356" s="39"/>
      <c r="D356" s="12" t="s">
        <v>526</v>
      </c>
      <c r="E356" s="12" t="s">
        <v>814</v>
      </c>
      <c r="F356" s="12" t="s">
        <v>815</v>
      </c>
      <c r="G356" s="12" t="s">
        <v>377</v>
      </c>
      <c r="H356" s="12" t="s">
        <v>375</v>
      </c>
      <c r="I356" s="12" t="s">
        <v>378</v>
      </c>
      <c r="J356" s="12" t="s">
        <v>837</v>
      </c>
      <c r="K356" s="8" t="s">
        <v>1049</v>
      </c>
      <c r="L356" s="8">
        <v>12</v>
      </c>
      <c r="M356" s="8" t="str">
        <f>VLOOKUP(L356,' (참고) 예산별 범례'!$A$2:$C$45,3,0)</f>
        <v>시설물 재난·사고</v>
      </c>
      <c r="N356" s="8"/>
      <c r="O356" s="148">
        <v>1</v>
      </c>
      <c r="P356" s="8" t="str">
        <f>VLOOKUP(O356,' (참고) 예산별 범례'!$I$68:$J$76,2,0)</f>
        <v>위험설비 정비 및 개보수</v>
      </c>
      <c r="Q356" s="12"/>
      <c r="R356" s="8" t="s">
        <v>344</v>
      </c>
      <c r="S356" s="12"/>
      <c r="T356" s="8" t="s">
        <v>442</v>
      </c>
      <c r="U356" s="34">
        <v>10224000</v>
      </c>
      <c r="V356" s="35"/>
      <c r="W356" s="36">
        <f t="shared" si="39"/>
        <v>10224000</v>
      </c>
      <c r="X356" s="37">
        <f t="shared" si="41"/>
        <v>9504962.6822209358</v>
      </c>
      <c r="Y356" s="37">
        <f>W356-X356</f>
        <v>719037.31777906418</v>
      </c>
      <c r="Z356" s="40">
        <v>0.92967162384790059</v>
      </c>
      <c r="AA356" s="54"/>
    </row>
    <row r="357" spans="2:27" ht="38.25">
      <c r="B357" s="8"/>
      <c r="C357" s="39"/>
      <c r="D357" s="12" t="s">
        <v>526</v>
      </c>
      <c r="E357" s="12" t="s">
        <v>814</v>
      </c>
      <c r="F357" s="12" t="s">
        <v>815</v>
      </c>
      <c r="G357" s="12" t="s">
        <v>379</v>
      </c>
      <c r="H357" s="12" t="s">
        <v>375</v>
      </c>
      <c r="I357" s="12" t="s">
        <v>386</v>
      </c>
      <c r="J357" s="12" t="s">
        <v>838</v>
      </c>
      <c r="K357" s="8" t="s">
        <v>1050</v>
      </c>
      <c r="L357" s="8">
        <v>36</v>
      </c>
      <c r="M357" s="8" t="str">
        <f>VLOOKUP(L357,' (참고) 예산별 범례'!$A$2:$C$45,3,0)</f>
        <v>안전문화 및 교육·훈련·홍보</v>
      </c>
      <c r="N357" s="8"/>
      <c r="O357" s="148">
        <v>5</v>
      </c>
      <c r="P357" s="8" t="str">
        <f>VLOOKUP(O357,' (참고) 예산별 범례'!$I$68:$J$76,2,0)</f>
        <v>안전관련 교육훈련홍보</v>
      </c>
      <c r="Q357" s="8" t="s">
        <v>344</v>
      </c>
      <c r="R357" s="8"/>
      <c r="S357" s="12"/>
      <c r="T357" s="8" t="s">
        <v>427</v>
      </c>
      <c r="U357" s="34">
        <v>22000</v>
      </c>
      <c r="V357" s="35"/>
      <c r="W357" s="36">
        <f t="shared" si="39"/>
        <v>22000</v>
      </c>
      <c r="X357" s="37">
        <f t="shared" si="41"/>
        <v>19628.032345013478</v>
      </c>
      <c r="Y357" s="37">
        <f t="shared" ref="Y357:Y370" si="43">W357-X357</f>
        <v>2371.9676549865217</v>
      </c>
      <c r="Z357" s="40">
        <v>0.89218328840970351</v>
      </c>
      <c r="AA357" s="54"/>
    </row>
    <row r="358" spans="2:27" ht="38.25">
      <c r="B358" s="8"/>
      <c r="C358" s="39"/>
      <c r="D358" s="12" t="s">
        <v>526</v>
      </c>
      <c r="E358" s="12" t="s">
        <v>814</v>
      </c>
      <c r="F358" s="12" t="s">
        <v>815</v>
      </c>
      <c r="G358" s="12" t="s">
        <v>379</v>
      </c>
      <c r="H358" s="12" t="s">
        <v>375</v>
      </c>
      <c r="I358" s="12" t="s">
        <v>386</v>
      </c>
      <c r="J358" s="12" t="s">
        <v>839</v>
      </c>
      <c r="K358" s="8" t="s">
        <v>1050</v>
      </c>
      <c r="L358" s="8">
        <v>36</v>
      </c>
      <c r="M358" s="8" t="str">
        <f>VLOOKUP(L358,' (참고) 예산별 범례'!$A$2:$C$45,3,0)</f>
        <v>안전문화 및 교육·훈련·홍보</v>
      </c>
      <c r="N358" s="8"/>
      <c r="O358" s="148">
        <v>5</v>
      </c>
      <c r="P358" s="8" t="str">
        <f>VLOOKUP(O358,' (참고) 예산별 범례'!$I$68:$J$76,2,0)</f>
        <v>안전관련 교육훈련홍보</v>
      </c>
      <c r="Q358" s="8" t="s">
        <v>344</v>
      </c>
      <c r="R358" s="12"/>
      <c r="S358" s="12"/>
      <c r="T358" s="8" t="s">
        <v>427</v>
      </c>
      <c r="U358" s="34">
        <v>120000</v>
      </c>
      <c r="V358" s="35"/>
      <c r="W358" s="36">
        <f t="shared" si="39"/>
        <v>120000</v>
      </c>
      <c r="X358" s="37">
        <f t="shared" si="41"/>
        <v>107061.99460916442</v>
      </c>
      <c r="Y358" s="37">
        <f t="shared" si="43"/>
        <v>12938.005390835577</v>
      </c>
      <c r="Z358" s="40">
        <v>0.89218328840970351</v>
      </c>
      <c r="AA358" s="54"/>
    </row>
    <row r="359" spans="2:27" ht="38.25">
      <c r="B359" s="8"/>
      <c r="C359" s="39"/>
      <c r="D359" s="12" t="s">
        <v>526</v>
      </c>
      <c r="E359" s="12" t="s">
        <v>814</v>
      </c>
      <c r="F359" s="12" t="s">
        <v>815</v>
      </c>
      <c r="G359" s="12" t="s">
        <v>379</v>
      </c>
      <c r="H359" s="12" t="s">
        <v>375</v>
      </c>
      <c r="I359" s="12" t="s">
        <v>386</v>
      </c>
      <c r="J359" s="12" t="s">
        <v>840</v>
      </c>
      <c r="K359" s="8" t="s">
        <v>1050</v>
      </c>
      <c r="L359" s="8">
        <v>36</v>
      </c>
      <c r="M359" s="8" t="str">
        <f>VLOOKUP(L359,' (참고) 예산별 범례'!$A$2:$C$45,3,0)</f>
        <v>안전문화 및 교육·훈련·홍보</v>
      </c>
      <c r="N359" s="8"/>
      <c r="O359" s="148">
        <v>5</v>
      </c>
      <c r="P359" s="8" t="str">
        <f>VLOOKUP(O359,' (참고) 예산별 범례'!$I$68:$J$76,2,0)</f>
        <v>안전관련 교육훈련홍보</v>
      </c>
      <c r="Q359" s="8" t="s">
        <v>344</v>
      </c>
      <c r="R359" s="12"/>
      <c r="S359" s="12"/>
      <c r="T359" s="8" t="s">
        <v>427</v>
      </c>
      <c r="U359" s="34">
        <v>600000</v>
      </c>
      <c r="V359" s="35"/>
      <c r="W359" s="36">
        <f t="shared" si="39"/>
        <v>600000</v>
      </c>
      <c r="X359" s="37">
        <f t="shared" si="41"/>
        <v>535309.97304582212</v>
      </c>
      <c r="Y359" s="37">
        <f t="shared" si="43"/>
        <v>64690.026954177883</v>
      </c>
      <c r="Z359" s="40">
        <v>0.89218328840970351</v>
      </c>
      <c r="AA359" s="54"/>
    </row>
    <row r="360" spans="2:27" ht="38.25">
      <c r="B360" s="8"/>
      <c r="C360" s="39"/>
      <c r="D360" s="12" t="s">
        <v>526</v>
      </c>
      <c r="E360" s="12" t="s">
        <v>814</v>
      </c>
      <c r="F360" s="12" t="s">
        <v>815</v>
      </c>
      <c r="G360" s="12" t="s">
        <v>383</v>
      </c>
      <c r="H360" s="12" t="s">
        <v>375</v>
      </c>
      <c r="I360" s="12" t="s">
        <v>384</v>
      </c>
      <c r="J360" s="12" t="s">
        <v>841</v>
      </c>
      <c r="K360" s="8" t="s">
        <v>1049</v>
      </c>
      <c r="L360" s="8">
        <v>29</v>
      </c>
      <c r="M360" s="8" t="str">
        <f>VLOOKUP(L360,' (참고) 예산별 범례'!$A$2:$C$45,3,0)</f>
        <v>사업장 산재</v>
      </c>
      <c r="N360" s="8"/>
      <c r="O360" s="148">
        <v>4</v>
      </c>
      <c r="P360" s="8" t="str">
        <f>VLOOKUP(O360,' (참고) 예산별 범례'!$I$68:$J$76,2,0)</f>
        <v>안전관련 물품 및 장비 구입비등</v>
      </c>
      <c r="Q360" s="8" t="s">
        <v>344</v>
      </c>
      <c r="R360" s="12"/>
      <c r="S360" s="12"/>
      <c r="T360" s="8" t="s">
        <v>428</v>
      </c>
      <c r="U360" s="34">
        <v>20805000</v>
      </c>
      <c r="V360" s="35"/>
      <c r="W360" s="36">
        <f t="shared" si="39"/>
        <v>20805000</v>
      </c>
      <c r="X360" s="37">
        <f t="shared" si="41"/>
        <v>17365100</v>
      </c>
      <c r="Y360" s="37">
        <f t="shared" si="43"/>
        <v>3439900</v>
      </c>
      <c r="Z360" s="40">
        <v>0.83465993751502043</v>
      </c>
      <c r="AA360" s="54"/>
    </row>
    <row r="361" spans="2:27" ht="38.25">
      <c r="B361" s="8"/>
      <c r="C361" s="39"/>
      <c r="D361" s="12" t="s">
        <v>526</v>
      </c>
      <c r="E361" s="12" t="s">
        <v>814</v>
      </c>
      <c r="F361" s="12" t="s">
        <v>815</v>
      </c>
      <c r="G361" s="12" t="s">
        <v>401</v>
      </c>
      <c r="H361" s="12" t="s">
        <v>375</v>
      </c>
      <c r="I361" s="12" t="s">
        <v>402</v>
      </c>
      <c r="J361" s="12" t="s">
        <v>593</v>
      </c>
      <c r="K361" s="8" t="s">
        <v>1050</v>
      </c>
      <c r="L361" s="8">
        <v>43</v>
      </c>
      <c r="M361" s="8" t="str">
        <f>VLOOKUP(L361,' (참고) 예산별 범례'!$A$2:$C$45,3,0)</f>
        <v>교부세 및 기타</v>
      </c>
      <c r="N361" s="8"/>
      <c r="O361" s="148">
        <v>9</v>
      </c>
      <c r="P361" s="8" t="str">
        <f>VLOOKUP(O361,' (참고) 예산별 범례'!$I$68:$J$76,2,0)</f>
        <v>기타</v>
      </c>
      <c r="Q361" s="12"/>
      <c r="R361" s="12"/>
      <c r="S361" s="8" t="s">
        <v>344</v>
      </c>
      <c r="T361" s="8" t="s">
        <v>428</v>
      </c>
      <c r="U361" s="34">
        <v>31320000</v>
      </c>
      <c r="V361" s="35"/>
      <c r="W361" s="36">
        <f t="shared" si="39"/>
        <v>31320000</v>
      </c>
      <c r="X361" s="37">
        <f t="shared" si="41"/>
        <v>29220751.20675385</v>
      </c>
      <c r="Y361" s="37">
        <f t="shared" si="43"/>
        <v>2099248.79324615</v>
      </c>
      <c r="Z361" s="40">
        <v>0.9329741764608509</v>
      </c>
      <c r="AA361" s="54"/>
    </row>
    <row r="362" spans="2:27" ht="38.25">
      <c r="B362" s="8"/>
      <c r="C362" s="39"/>
      <c r="D362" s="12" t="s">
        <v>526</v>
      </c>
      <c r="E362" s="12" t="s">
        <v>814</v>
      </c>
      <c r="F362" s="12" t="s">
        <v>815</v>
      </c>
      <c r="G362" s="12" t="s">
        <v>401</v>
      </c>
      <c r="H362" s="12" t="s">
        <v>375</v>
      </c>
      <c r="I362" s="12" t="s">
        <v>402</v>
      </c>
      <c r="J362" s="12" t="s">
        <v>842</v>
      </c>
      <c r="K362" s="8" t="s">
        <v>1050</v>
      </c>
      <c r="L362" s="8">
        <v>43</v>
      </c>
      <c r="M362" s="8" t="str">
        <f>VLOOKUP(L362,' (참고) 예산별 범례'!$A$2:$C$45,3,0)</f>
        <v>교부세 및 기타</v>
      </c>
      <c r="N362" s="8"/>
      <c r="O362" s="148">
        <v>9</v>
      </c>
      <c r="P362" s="8" t="str">
        <f>VLOOKUP(O362,' (참고) 예산별 범례'!$I$68:$J$76,2,0)</f>
        <v>기타</v>
      </c>
      <c r="Q362" s="12"/>
      <c r="R362" s="12"/>
      <c r="S362" s="8" t="s">
        <v>344</v>
      </c>
      <c r="T362" s="8" t="s">
        <v>428</v>
      </c>
      <c r="U362" s="34">
        <v>7200000</v>
      </c>
      <c r="V362" s="35"/>
      <c r="W362" s="36">
        <f t="shared" si="39"/>
        <v>7200000</v>
      </c>
      <c r="X362" s="37">
        <f t="shared" si="41"/>
        <v>6717414.0705181267</v>
      </c>
      <c r="Y362" s="37">
        <f t="shared" si="43"/>
        <v>482585.92948187329</v>
      </c>
      <c r="Z362" s="40">
        <v>0.9329741764608509</v>
      </c>
      <c r="AA362" s="54"/>
    </row>
    <row r="363" spans="2:27" ht="38.25">
      <c r="B363" s="8"/>
      <c r="C363" s="39"/>
      <c r="D363" s="12" t="s">
        <v>526</v>
      </c>
      <c r="E363" s="12" t="s">
        <v>814</v>
      </c>
      <c r="F363" s="12" t="s">
        <v>815</v>
      </c>
      <c r="G363" s="12" t="s">
        <v>401</v>
      </c>
      <c r="H363" s="12" t="s">
        <v>375</v>
      </c>
      <c r="I363" s="12" t="s">
        <v>402</v>
      </c>
      <c r="J363" s="12" t="s">
        <v>843</v>
      </c>
      <c r="K363" s="8" t="s">
        <v>1050</v>
      </c>
      <c r="L363" s="8">
        <v>43</v>
      </c>
      <c r="M363" s="8" t="str">
        <f>VLOOKUP(L363,' (참고) 예산별 범례'!$A$2:$C$45,3,0)</f>
        <v>교부세 및 기타</v>
      </c>
      <c r="N363" s="8"/>
      <c r="O363" s="148">
        <v>9</v>
      </c>
      <c r="P363" s="8" t="str">
        <f>VLOOKUP(O363,' (참고) 예산별 범례'!$I$68:$J$76,2,0)</f>
        <v>기타</v>
      </c>
      <c r="Q363" s="8"/>
      <c r="R363" s="12"/>
      <c r="S363" s="8" t="s">
        <v>344</v>
      </c>
      <c r="T363" s="8" t="s">
        <v>428</v>
      </c>
      <c r="U363" s="34">
        <v>280000</v>
      </c>
      <c r="V363" s="35"/>
      <c r="W363" s="36">
        <f t="shared" si="39"/>
        <v>280000</v>
      </c>
      <c r="X363" s="37">
        <f t="shared" si="41"/>
        <v>261232.76940903824</v>
      </c>
      <c r="Y363" s="37">
        <f t="shared" si="43"/>
        <v>18767.230590961757</v>
      </c>
      <c r="Z363" s="40">
        <v>0.9329741764608509</v>
      </c>
      <c r="AA363" s="54"/>
    </row>
    <row r="364" spans="2:27" ht="38.25">
      <c r="B364" s="8"/>
      <c r="C364" s="39"/>
      <c r="D364" s="12" t="s">
        <v>526</v>
      </c>
      <c r="E364" s="12" t="s">
        <v>814</v>
      </c>
      <c r="F364" s="12" t="s">
        <v>815</v>
      </c>
      <c r="G364" s="12" t="s">
        <v>401</v>
      </c>
      <c r="H364" s="12" t="s">
        <v>375</v>
      </c>
      <c r="I364" s="12" t="s">
        <v>402</v>
      </c>
      <c r="J364" s="12" t="s">
        <v>844</v>
      </c>
      <c r="K364" s="8" t="s">
        <v>1050</v>
      </c>
      <c r="L364" s="8">
        <v>43</v>
      </c>
      <c r="M364" s="8" t="str">
        <f>VLOOKUP(L364,' (참고) 예산별 범례'!$A$2:$C$45,3,0)</f>
        <v>교부세 및 기타</v>
      </c>
      <c r="N364" s="8"/>
      <c r="O364" s="148">
        <v>9</v>
      </c>
      <c r="P364" s="8" t="str">
        <f>VLOOKUP(O364,' (참고) 예산별 범례'!$I$68:$J$76,2,0)</f>
        <v>기타</v>
      </c>
      <c r="Q364" s="8"/>
      <c r="R364" s="12"/>
      <c r="S364" s="8" t="s">
        <v>344</v>
      </c>
      <c r="T364" s="8" t="s">
        <v>428</v>
      </c>
      <c r="U364" s="34">
        <v>60000</v>
      </c>
      <c r="V364" s="35"/>
      <c r="W364" s="36">
        <f t="shared" si="39"/>
        <v>60000</v>
      </c>
      <c r="X364" s="37">
        <f t="shared" si="41"/>
        <v>55978.450587651052</v>
      </c>
      <c r="Y364" s="37">
        <f t="shared" si="43"/>
        <v>4021.549412348948</v>
      </c>
      <c r="Z364" s="40">
        <v>0.9329741764608509</v>
      </c>
      <c r="AA364" s="54"/>
    </row>
    <row r="365" spans="2:27" ht="38.25">
      <c r="B365" s="8"/>
      <c r="C365" s="39"/>
      <c r="D365" s="12" t="s">
        <v>526</v>
      </c>
      <c r="E365" s="12" t="s">
        <v>814</v>
      </c>
      <c r="F365" s="12" t="s">
        <v>815</v>
      </c>
      <c r="G365" s="12" t="s">
        <v>401</v>
      </c>
      <c r="H365" s="12" t="s">
        <v>375</v>
      </c>
      <c r="I365" s="12" t="s">
        <v>402</v>
      </c>
      <c r="J365" s="12" t="s">
        <v>845</v>
      </c>
      <c r="K365" s="8" t="s">
        <v>1050</v>
      </c>
      <c r="L365" s="8">
        <v>38</v>
      </c>
      <c r="M365" s="8" t="str">
        <f>VLOOKUP(L365,' (참고) 예산별 범례'!$A$2:$C$45,3,0)</f>
        <v>재난 구호 및 복구</v>
      </c>
      <c r="N365" s="8"/>
      <c r="O365" s="148">
        <v>9</v>
      </c>
      <c r="P365" s="8" t="str">
        <f>VLOOKUP(O365,' (참고) 예산별 범례'!$I$68:$J$76,2,0)</f>
        <v>기타</v>
      </c>
      <c r="Q365" s="8"/>
      <c r="R365" s="12"/>
      <c r="S365" s="8" t="s">
        <v>344</v>
      </c>
      <c r="T365" s="8" t="s">
        <v>426</v>
      </c>
      <c r="U365" s="34">
        <v>2050000</v>
      </c>
      <c r="V365" s="35"/>
      <c r="W365" s="36">
        <f t="shared" si="39"/>
        <v>2050000</v>
      </c>
      <c r="X365" s="37">
        <f t="shared" si="41"/>
        <v>1912597.0617447444</v>
      </c>
      <c r="Y365" s="37">
        <f t="shared" si="43"/>
        <v>137402.93825525558</v>
      </c>
      <c r="Z365" s="40">
        <v>0.9329741764608509</v>
      </c>
      <c r="AA365" s="54"/>
    </row>
    <row r="366" spans="2:27" ht="38.25">
      <c r="B366" s="8"/>
      <c r="C366" s="39"/>
      <c r="D366" s="12" t="s">
        <v>526</v>
      </c>
      <c r="E366" s="12" t="s">
        <v>814</v>
      </c>
      <c r="F366" s="12" t="s">
        <v>815</v>
      </c>
      <c r="G366" s="12" t="s">
        <v>401</v>
      </c>
      <c r="H366" s="12" t="s">
        <v>375</v>
      </c>
      <c r="I366" s="12" t="s">
        <v>402</v>
      </c>
      <c r="J366" s="12" t="s">
        <v>846</v>
      </c>
      <c r="K366" s="8" t="s">
        <v>1050</v>
      </c>
      <c r="L366" s="8">
        <v>38</v>
      </c>
      <c r="M366" s="8" t="str">
        <f>VLOOKUP(L366,' (참고) 예산별 범례'!$A$2:$C$45,3,0)</f>
        <v>재난 구호 및 복구</v>
      </c>
      <c r="N366" s="8"/>
      <c r="O366" s="148">
        <v>9</v>
      </c>
      <c r="P366" s="8" t="str">
        <f>VLOOKUP(O366,' (참고) 예산별 범례'!$I$68:$J$76,2,0)</f>
        <v>기타</v>
      </c>
      <c r="Q366" s="8"/>
      <c r="R366" s="12"/>
      <c r="S366" s="8" t="s">
        <v>344</v>
      </c>
      <c r="T366" s="8" t="s">
        <v>426</v>
      </c>
      <c r="U366" s="34">
        <v>13000000</v>
      </c>
      <c r="V366" s="35"/>
      <c r="W366" s="36">
        <f t="shared" si="39"/>
        <v>13000000</v>
      </c>
      <c r="X366" s="37">
        <f t="shared" si="41"/>
        <v>12128664.293991061</v>
      </c>
      <c r="Y366" s="37">
        <f t="shared" si="43"/>
        <v>871335.70600893907</v>
      </c>
      <c r="Z366" s="40">
        <v>0.9329741764608509</v>
      </c>
      <c r="AA366" s="54"/>
    </row>
    <row r="367" spans="2:27" ht="38.25">
      <c r="B367" s="8"/>
      <c r="C367" s="39"/>
      <c r="D367" s="12" t="s">
        <v>526</v>
      </c>
      <c r="E367" s="12" t="s">
        <v>814</v>
      </c>
      <c r="F367" s="12" t="s">
        <v>815</v>
      </c>
      <c r="G367" s="12" t="s">
        <v>401</v>
      </c>
      <c r="H367" s="12" t="s">
        <v>375</v>
      </c>
      <c r="I367" s="12" t="s">
        <v>402</v>
      </c>
      <c r="J367" s="12" t="s">
        <v>847</v>
      </c>
      <c r="K367" s="8" t="s">
        <v>1050</v>
      </c>
      <c r="L367" s="8">
        <v>43</v>
      </c>
      <c r="M367" s="8" t="str">
        <f>VLOOKUP(L367,' (참고) 예산별 범례'!$A$2:$C$45,3,0)</f>
        <v>교부세 및 기타</v>
      </c>
      <c r="N367" s="8"/>
      <c r="O367" s="148">
        <v>9</v>
      </c>
      <c r="P367" s="8" t="str">
        <f>VLOOKUP(O367,' (참고) 예산별 범례'!$I$68:$J$76,2,0)</f>
        <v>기타</v>
      </c>
      <c r="Q367" s="12"/>
      <c r="R367" s="12"/>
      <c r="S367" s="8" t="s">
        <v>344</v>
      </c>
      <c r="T367" s="8" t="s">
        <v>428</v>
      </c>
      <c r="U367" s="34">
        <v>6500000</v>
      </c>
      <c r="V367" s="35"/>
      <c r="W367" s="36">
        <f t="shared" si="39"/>
        <v>6500000</v>
      </c>
      <c r="X367" s="37">
        <f t="shared" si="41"/>
        <v>6064332.1469955305</v>
      </c>
      <c r="Y367" s="37">
        <f t="shared" si="43"/>
        <v>435667.85300446954</v>
      </c>
      <c r="Z367" s="40">
        <v>0.9329741764608509</v>
      </c>
      <c r="AA367" s="54"/>
    </row>
    <row r="368" spans="2:27" ht="38.25">
      <c r="B368" s="8"/>
      <c r="C368" s="39"/>
      <c r="D368" s="12" t="s">
        <v>526</v>
      </c>
      <c r="E368" s="12" t="s">
        <v>814</v>
      </c>
      <c r="F368" s="12" t="s">
        <v>815</v>
      </c>
      <c r="G368" s="12" t="s">
        <v>403</v>
      </c>
      <c r="H368" s="12" t="s">
        <v>375</v>
      </c>
      <c r="I368" s="12" t="s">
        <v>404</v>
      </c>
      <c r="J368" s="12" t="s">
        <v>848</v>
      </c>
      <c r="K368" s="8" t="s">
        <v>1049</v>
      </c>
      <c r="L368" s="8">
        <v>13</v>
      </c>
      <c r="M368" s="8" t="str">
        <f>VLOOKUP(L368,' (참고) 예산별 범례'!$A$2:$C$45,3,0)</f>
        <v>도로교통 재난·사고</v>
      </c>
      <c r="N368" s="8"/>
      <c r="O368" s="148">
        <v>9</v>
      </c>
      <c r="P368" s="8" t="str">
        <f>VLOOKUP(O368,' (참고) 예산별 범례'!$I$68:$J$76,2,0)</f>
        <v>기타</v>
      </c>
      <c r="Q368" s="8"/>
      <c r="R368" s="12"/>
      <c r="S368" s="8" t="s">
        <v>344</v>
      </c>
      <c r="T368" s="8" t="s">
        <v>428</v>
      </c>
      <c r="U368" s="34">
        <v>5000000</v>
      </c>
      <c r="V368" s="35"/>
      <c r="W368" s="36">
        <f t="shared" si="39"/>
        <v>5000000</v>
      </c>
      <c r="X368" s="37">
        <f t="shared" si="41"/>
        <v>3147209.9999999995</v>
      </c>
      <c r="Y368" s="37">
        <f t="shared" si="43"/>
        <v>1852790.0000000005</v>
      </c>
      <c r="Z368" s="40">
        <v>0.62944199999999995</v>
      </c>
      <c r="AA368" s="54"/>
    </row>
    <row r="369" spans="2:27" ht="38.25">
      <c r="B369" s="8"/>
      <c r="C369" s="39"/>
      <c r="D369" s="12" t="s">
        <v>526</v>
      </c>
      <c r="E369" s="12" t="s">
        <v>814</v>
      </c>
      <c r="F369" s="12" t="s">
        <v>815</v>
      </c>
      <c r="G369" s="12" t="s">
        <v>390</v>
      </c>
      <c r="H369" s="12" t="s">
        <v>391</v>
      </c>
      <c r="I369" s="12" t="s">
        <v>392</v>
      </c>
      <c r="J369" s="12" t="s">
        <v>849</v>
      </c>
      <c r="K369" s="8" t="s">
        <v>1050</v>
      </c>
      <c r="L369" s="8">
        <v>43</v>
      </c>
      <c r="M369" s="8" t="str">
        <f>VLOOKUP(L369,' (참고) 예산별 범례'!$A$2:$C$45,3,0)</f>
        <v>교부세 및 기타</v>
      </c>
      <c r="N369" s="8"/>
      <c r="O369" s="148">
        <v>9</v>
      </c>
      <c r="P369" s="8" t="str">
        <f>VLOOKUP(O369,' (참고) 예산별 범례'!$I$68:$J$76,2,0)</f>
        <v>기타</v>
      </c>
      <c r="Q369" s="8"/>
      <c r="R369" s="12"/>
      <c r="S369" s="8" t="s">
        <v>344</v>
      </c>
      <c r="T369" s="8" t="s">
        <v>427</v>
      </c>
      <c r="U369" s="34">
        <v>7200000</v>
      </c>
      <c r="V369" s="35"/>
      <c r="W369" s="36">
        <f t="shared" si="39"/>
        <v>7200000</v>
      </c>
      <c r="X369" s="37">
        <f t="shared" si="41"/>
        <v>6970036.9565217393</v>
      </c>
      <c r="Y369" s="37">
        <f t="shared" si="43"/>
        <v>229963.04347826075</v>
      </c>
      <c r="Z369" s="40">
        <v>0.96806068840579707</v>
      </c>
      <c r="AA369" s="54"/>
    </row>
    <row r="370" spans="2:27" ht="38.25">
      <c r="B370" s="8"/>
      <c r="C370" s="39"/>
      <c r="D370" s="12" t="s">
        <v>526</v>
      </c>
      <c r="E370" s="12" t="s">
        <v>814</v>
      </c>
      <c r="F370" s="12" t="s">
        <v>815</v>
      </c>
      <c r="G370" s="12" t="s">
        <v>390</v>
      </c>
      <c r="H370" s="12" t="s">
        <v>391</v>
      </c>
      <c r="I370" s="12" t="s">
        <v>392</v>
      </c>
      <c r="J370" s="12" t="s">
        <v>850</v>
      </c>
      <c r="K370" s="8" t="s">
        <v>1050</v>
      </c>
      <c r="L370" s="8">
        <v>43</v>
      </c>
      <c r="M370" s="8" t="str">
        <f>VLOOKUP(L370,' (참고) 예산별 범례'!$A$2:$C$45,3,0)</f>
        <v>교부세 및 기타</v>
      </c>
      <c r="N370" s="8"/>
      <c r="O370" s="148">
        <v>9</v>
      </c>
      <c r="P370" s="8" t="str">
        <f>VLOOKUP(O370,' (참고) 예산별 범례'!$I$68:$J$76,2,0)</f>
        <v>기타</v>
      </c>
      <c r="Q370" s="12"/>
      <c r="R370" s="12"/>
      <c r="S370" s="8" t="s">
        <v>344</v>
      </c>
      <c r="T370" s="8" t="s">
        <v>427</v>
      </c>
      <c r="U370" s="34">
        <v>3840000</v>
      </c>
      <c r="V370" s="35"/>
      <c r="W370" s="36">
        <f t="shared" si="39"/>
        <v>3840000</v>
      </c>
      <c r="X370" s="37">
        <f t="shared" si="41"/>
        <v>3717353.0434782607</v>
      </c>
      <c r="Y370" s="37">
        <f t="shared" si="43"/>
        <v>122646.95652173925</v>
      </c>
      <c r="Z370" s="40">
        <v>0.96806068840579707</v>
      </c>
      <c r="AA370" s="54"/>
    </row>
    <row r="371" spans="2:27" ht="38.25">
      <c r="B371" s="8"/>
      <c r="C371" s="39"/>
      <c r="D371" s="12" t="s">
        <v>526</v>
      </c>
      <c r="E371" s="12" t="s">
        <v>814</v>
      </c>
      <c r="F371" s="12" t="s">
        <v>815</v>
      </c>
      <c r="G371" s="12" t="s">
        <v>406</v>
      </c>
      <c r="H371" s="12" t="s">
        <v>407</v>
      </c>
      <c r="I371" s="12" t="s">
        <v>408</v>
      </c>
      <c r="J371" s="12" t="s">
        <v>851</v>
      </c>
      <c r="K371" s="8" t="s">
        <v>1049</v>
      </c>
      <c r="L371" s="8">
        <v>12</v>
      </c>
      <c r="M371" s="8" t="str">
        <f>VLOOKUP(L371,' (참고) 예산별 범례'!$A$2:$C$45,3,0)</f>
        <v>시설물 재난·사고</v>
      </c>
      <c r="N371" s="8"/>
      <c r="O371" s="148">
        <v>1</v>
      </c>
      <c r="P371" s="8" t="str">
        <f>VLOOKUP(O371,' (참고) 예산별 범례'!$I$68:$J$76,2,0)</f>
        <v>위험설비 정비 및 개보수</v>
      </c>
      <c r="Q371" s="8"/>
      <c r="R371" s="8" t="s">
        <v>344</v>
      </c>
      <c r="S371" s="8"/>
      <c r="T371" s="8" t="s">
        <v>442</v>
      </c>
      <c r="U371" s="34">
        <v>59000000</v>
      </c>
      <c r="V371" s="35"/>
      <c r="W371" s="36">
        <f t="shared" si="39"/>
        <v>59000000</v>
      </c>
      <c r="X371" s="37">
        <f t="shared" si="41"/>
        <v>57581189.213483147</v>
      </c>
      <c r="Y371" s="37">
        <f>W371-X371</f>
        <v>1418810.7865168527</v>
      </c>
      <c r="Z371" s="40">
        <v>0.97595235955056181</v>
      </c>
      <c r="AA371" s="54"/>
    </row>
    <row r="372" spans="2:27" ht="38.25">
      <c r="B372" s="8"/>
      <c r="C372" s="41"/>
      <c r="D372" s="12" t="s">
        <v>526</v>
      </c>
      <c r="E372" s="12" t="s">
        <v>814</v>
      </c>
      <c r="F372" s="12" t="s">
        <v>815</v>
      </c>
      <c r="G372" s="12" t="s">
        <v>406</v>
      </c>
      <c r="H372" s="12" t="s">
        <v>407</v>
      </c>
      <c r="I372" s="12" t="s">
        <v>408</v>
      </c>
      <c r="J372" s="12" t="s">
        <v>852</v>
      </c>
      <c r="K372" s="8" t="s">
        <v>1049</v>
      </c>
      <c r="L372" s="8">
        <v>12</v>
      </c>
      <c r="M372" s="8" t="str">
        <f>VLOOKUP(L372,' (참고) 예산별 범례'!$A$2:$C$45,3,0)</f>
        <v>시설물 재난·사고</v>
      </c>
      <c r="N372" s="8"/>
      <c r="O372" s="148">
        <v>1</v>
      </c>
      <c r="P372" s="8" t="str">
        <f>VLOOKUP(O372,' (참고) 예산별 범례'!$I$68:$J$76,2,0)</f>
        <v>위험설비 정비 및 개보수</v>
      </c>
      <c r="Q372" s="12"/>
      <c r="R372" s="8" t="s">
        <v>344</v>
      </c>
      <c r="S372" s="8"/>
      <c r="T372" s="8" t="s">
        <v>442</v>
      </c>
      <c r="U372" s="34">
        <v>30000000</v>
      </c>
      <c r="V372" s="35"/>
      <c r="W372" s="36">
        <f t="shared" si="39"/>
        <v>30000000</v>
      </c>
      <c r="X372" s="37">
        <f t="shared" si="41"/>
        <v>29278570.786516853</v>
      </c>
      <c r="Y372" s="37">
        <f>W372-X372</f>
        <v>721429.21348314732</v>
      </c>
      <c r="Z372" s="40">
        <v>0.97595235955056181</v>
      </c>
      <c r="AA372" s="54"/>
    </row>
    <row r="373" spans="2:27" ht="38.25">
      <c r="B373" s="24" t="s">
        <v>477</v>
      </c>
      <c r="C373" s="25"/>
      <c r="D373" s="24"/>
      <c r="E373" s="24"/>
      <c r="F373" s="24"/>
      <c r="G373" s="26"/>
      <c r="H373" s="27"/>
      <c r="I373" s="28"/>
      <c r="J373" s="24"/>
      <c r="K373" s="24"/>
      <c r="L373" s="24"/>
      <c r="M373" s="8" t="e">
        <f>VLOOKUP(L373,' (참고) 예산별 범례'!$A$2:$C$45,3,0)</f>
        <v>#N/A</v>
      </c>
      <c r="N373" s="24"/>
      <c r="O373" s="147"/>
      <c r="P373" s="8" t="e">
        <f>VLOOKUP(O373,' (참고) 예산별 범례'!$I$68:$J$76,2,0)</f>
        <v>#N/A</v>
      </c>
      <c r="Q373" s="24"/>
      <c r="R373" s="24"/>
      <c r="S373" s="7"/>
      <c r="T373" s="24"/>
      <c r="U373" s="29">
        <f>SUM(U374:U387)</f>
        <v>174655000</v>
      </c>
      <c r="V373" s="29">
        <f>SUM(V374:V387)</f>
        <v>17585000</v>
      </c>
      <c r="W373" s="29">
        <f>SUM(W374:W387)</f>
        <v>192240000</v>
      </c>
      <c r="X373" s="29">
        <f>SUM(X374:X387)</f>
        <v>124933117.00000001</v>
      </c>
      <c r="Y373" s="31">
        <f>W373-X373</f>
        <v>67306882.999999985</v>
      </c>
      <c r="Z373" s="32">
        <f>X373/W373</f>
        <v>0.6498809665002081</v>
      </c>
      <c r="AA373" s="55"/>
    </row>
    <row r="374" spans="2:27" ht="38.25">
      <c r="B374" s="8"/>
      <c r="C374" s="33" t="s">
        <v>354</v>
      </c>
      <c r="D374" s="12" t="s">
        <v>526</v>
      </c>
      <c r="E374" s="12" t="s">
        <v>853</v>
      </c>
      <c r="F374" s="12" t="s">
        <v>854</v>
      </c>
      <c r="G374" s="12" t="s">
        <v>377</v>
      </c>
      <c r="H374" s="12" t="s">
        <v>375</v>
      </c>
      <c r="I374" s="12" t="s">
        <v>378</v>
      </c>
      <c r="J374" s="12" t="s">
        <v>855</v>
      </c>
      <c r="K374" s="8" t="s">
        <v>1050</v>
      </c>
      <c r="L374" s="8">
        <v>43</v>
      </c>
      <c r="M374" s="8" t="str">
        <f>VLOOKUP(L374,' (참고) 예산별 범례'!$A$2:$C$45,3,0)</f>
        <v>교부세 및 기타</v>
      </c>
      <c r="N374" s="8"/>
      <c r="O374" s="148">
        <v>1</v>
      </c>
      <c r="P374" s="8" t="str">
        <f>VLOOKUP(O374,' (참고) 예산별 범례'!$I$68:$J$76,2,0)</f>
        <v>위험설비 정비 및 개보수</v>
      </c>
      <c r="Q374" s="12"/>
      <c r="R374" s="12"/>
      <c r="S374" s="8" t="s">
        <v>344</v>
      </c>
      <c r="T374" s="8" t="s">
        <v>442</v>
      </c>
      <c r="U374" s="34">
        <v>23028000</v>
      </c>
      <c r="V374" s="35">
        <v>675000</v>
      </c>
      <c r="W374" s="36">
        <f t="shared" si="39"/>
        <v>23703000</v>
      </c>
      <c r="X374" s="43">
        <f>W374*Z374</f>
        <v>22664417</v>
      </c>
      <c r="Y374" s="37">
        <f t="shared" ref="Y374:Y387" si="44">W374-X374</f>
        <v>1038583</v>
      </c>
      <c r="Z374" s="40">
        <v>0.95618347888452937</v>
      </c>
      <c r="AA374" s="54"/>
    </row>
    <row r="375" spans="2:27" ht="38.25">
      <c r="B375" s="8"/>
      <c r="C375" s="39"/>
      <c r="D375" s="12" t="s">
        <v>526</v>
      </c>
      <c r="E375" s="12" t="s">
        <v>853</v>
      </c>
      <c r="F375" s="12" t="s">
        <v>854</v>
      </c>
      <c r="G375" s="12" t="s">
        <v>380</v>
      </c>
      <c r="H375" s="12" t="s">
        <v>375</v>
      </c>
      <c r="I375" s="12" t="s">
        <v>399</v>
      </c>
      <c r="J375" s="12" t="s">
        <v>856</v>
      </c>
      <c r="K375" s="8" t="s">
        <v>1050</v>
      </c>
      <c r="L375" s="8">
        <v>43</v>
      </c>
      <c r="M375" s="8" t="str">
        <f>VLOOKUP(L375,' (참고) 예산별 범례'!$A$2:$C$45,3,0)</f>
        <v>교부세 및 기타</v>
      </c>
      <c r="N375" s="8"/>
      <c r="O375" s="148">
        <v>9</v>
      </c>
      <c r="P375" s="8" t="str">
        <f>VLOOKUP(O375,' (참고) 예산별 범례'!$I$68:$J$76,2,0)</f>
        <v>기타</v>
      </c>
      <c r="Q375" s="8"/>
      <c r="R375" s="12"/>
      <c r="S375" s="8" t="s">
        <v>344</v>
      </c>
      <c r="T375" s="8" t="s">
        <v>427</v>
      </c>
      <c r="U375" s="34">
        <v>462000</v>
      </c>
      <c r="V375" s="35"/>
      <c r="W375" s="36">
        <f t="shared" si="39"/>
        <v>462000</v>
      </c>
      <c r="X375" s="43">
        <f t="shared" ref="X375:X387" si="45">W375*Z375</f>
        <v>455400</v>
      </c>
      <c r="Y375" s="37">
        <f t="shared" si="44"/>
        <v>6600</v>
      </c>
      <c r="Z375" s="40">
        <v>0.98571428571428577</v>
      </c>
      <c r="AA375" s="54"/>
    </row>
    <row r="376" spans="2:27" ht="38.25">
      <c r="B376" s="8"/>
      <c r="C376" s="39"/>
      <c r="D376" s="12" t="s">
        <v>526</v>
      </c>
      <c r="E376" s="12" t="s">
        <v>853</v>
      </c>
      <c r="F376" s="12" t="s">
        <v>854</v>
      </c>
      <c r="G376" s="12" t="s">
        <v>383</v>
      </c>
      <c r="H376" s="12" t="s">
        <v>375</v>
      </c>
      <c r="I376" s="12" t="s">
        <v>384</v>
      </c>
      <c r="J376" s="12" t="s">
        <v>857</v>
      </c>
      <c r="K376" s="8" t="s">
        <v>1049</v>
      </c>
      <c r="L376" s="8">
        <v>29</v>
      </c>
      <c r="M376" s="8" t="str">
        <f>VLOOKUP(L376,' (참고) 예산별 범례'!$A$2:$C$45,3,0)</f>
        <v>사업장 산재</v>
      </c>
      <c r="N376" s="8"/>
      <c r="O376" s="148">
        <v>4</v>
      </c>
      <c r="P376" s="8" t="str">
        <f>VLOOKUP(O376,' (참고) 예산별 범례'!$I$68:$J$76,2,0)</f>
        <v>안전관련 물품 및 장비 구입비등</v>
      </c>
      <c r="Q376" s="12"/>
      <c r="R376" s="12"/>
      <c r="S376" s="8" t="s">
        <v>344</v>
      </c>
      <c r="T376" s="8" t="s">
        <v>428</v>
      </c>
      <c r="U376" s="34">
        <v>4900000</v>
      </c>
      <c r="V376" s="35"/>
      <c r="W376" s="36">
        <f t="shared" si="39"/>
        <v>4900000</v>
      </c>
      <c r="X376" s="43">
        <f t="shared" si="45"/>
        <v>4424200</v>
      </c>
      <c r="Y376" s="37">
        <f t="shared" si="44"/>
        <v>475800</v>
      </c>
      <c r="Z376" s="40">
        <v>0.90289795918367344</v>
      </c>
      <c r="AA376" s="54"/>
    </row>
    <row r="377" spans="2:27" ht="38.25">
      <c r="B377" s="8"/>
      <c r="C377" s="39"/>
      <c r="D377" s="12" t="s">
        <v>526</v>
      </c>
      <c r="E377" s="12" t="s">
        <v>853</v>
      </c>
      <c r="F377" s="12" t="s">
        <v>854</v>
      </c>
      <c r="G377" s="12" t="s">
        <v>401</v>
      </c>
      <c r="H377" s="12" t="s">
        <v>375</v>
      </c>
      <c r="I377" s="12" t="s">
        <v>402</v>
      </c>
      <c r="J377" s="12" t="s">
        <v>593</v>
      </c>
      <c r="K377" s="8" t="s">
        <v>1050</v>
      </c>
      <c r="L377" s="8">
        <v>43</v>
      </c>
      <c r="M377" s="8" t="str">
        <f>VLOOKUP(L377,' (참고) 예산별 범례'!$A$2:$C$45,3,0)</f>
        <v>교부세 및 기타</v>
      </c>
      <c r="N377" s="8"/>
      <c r="O377" s="148">
        <v>9</v>
      </c>
      <c r="P377" s="8" t="str">
        <f>VLOOKUP(O377,' (참고) 예산별 범례'!$I$68:$J$76,2,0)</f>
        <v>기타</v>
      </c>
      <c r="Q377" s="12"/>
      <c r="R377" s="12"/>
      <c r="S377" s="8" t="s">
        <v>344</v>
      </c>
      <c r="T377" s="8" t="s">
        <v>428</v>
      </c>
      <c r="U377" s="34">
        <v>7077000</v>
      </c>
      <c r="V377" s="35"/>
      <c r="W377" s="36">
        <f t="shared" si="39"/>
        <v>7077000</v>
      </c>
      <c r="X377" s="43">
        <f t="shared" si="45"/>
        <v>6114418.3610790242</v>
      </c>
      <c r="Y377" s="37">
        <f t="shared" si="44"/>
        <v>962581.63892097585</v>
      </c>
      <c r="Z377" s="40">
        <v>0.86398450771216961</v>
      </c>
      <c r="AA377" s="54"/>
    </row>
    <row r="378" spans="2:27" ht="38.25">
      <c r="B378" s="8"/>
      <c r="C378" s="39"/>
      <c r="D378" s="12" t="s">
        <v>526</v>
      </c>
      <c r="E378" s="12" t="s">
        <v>853</v>
      </c>
      <c r="F378" s="12" t="s">
        <v>854</v>
      </c>
      <c r="G378" s="12" t="s">
        <v>401</v>
      </c>
      <c r="H378" s="12" t="s">
        <v>375</v>
      </c>
      <c r="I378" s="12" t="s">
        <v>402</v>
      </c>
      <c r="J378" s="12" t="s">
        <v>858</v>
      </c>
      <c r="K378" s="8" t="s">
        <v>1050</v>
      </c>
      <c r="L378" s="8">
        <v>43</v>
      </c>
      <c r="M378" s="8" t="str">
        <f>VLOOKUP(L378,' (참고) 예산별 범례'!$A$2:$C$45,3,0)</f>
        <v>교부세 및 기타</v>
      </c>
      <c r="N378" s="8"/>
      <c r="O378" s="148">
        <v>9</v>
      </c>
      <c r="P378" s="8" t="str">
        <f>VLOOKUP(O378,' (참고) 예산별 범례'!$I$68:$J$76,2,0)</f>
        <v>기타</v>
      </c>
      <c r="Q378" s="12"/>
      <c r="R378" s="12"/>
      <c r="S378" s="8" t="s">
        <v>344</v>
      </c>
      <c r="T378" s="8" t="s">
        <v>428</v>
      </c>
      <c r="U378" s="34">
        <v>1380000</v>
      </c>
      <c r="V378" s="35"/>
      <c r="W378" s="36">
        <f t="shared" si="39"/>
        <v>1380000</v>
      </c>
      <c r="X378" s="43">
        <f t="shared" si="45"/>
        <v>1192298.6206427941</v>
      </c>
      <c r="Y378" s="37">
        <f t="shared" si="44"/>
        <v>187701.37935720594</v>
      </c>
      <c r="Z378" s="40">
        <v>0.86398450771216961</v>
      </c>
      <c r="AA378" s="54"/>
    </row>
    <row r="379" spans="2:27" ht="38.25">
      <c r="B379" s="8"/>
      <c r="C379" s="39"/>
      <c r="D379" s="12" t="s">
        <v>526</v>
      </c>
      <c r="E379" s="12" t="s">
        <v>853</v>
      </c>
      <c r="F379" s="12" t="s">
        <v>854</v>
      </c>
      <c r="G379" s="12" t="s">
        <v>401</v>
      </c>
      <c r="H379" s="12" t="s">
        <v>375</v>
      </c>
      <c r="I379" s="12" t="s">
        <v>402</v>
      </c>
      <c r="J379" s="12" t="s">
        <v>859</v>
      </c>
      <c r="K379" s="8" t="s">
        <v>1050</v>
      </c>
      <c r="L379" s="8">
        <v>43</v>
      </c>
      <c r="M379" s="8" t="str">
        <f>VLOOKUP(L379,' (참고) 예산별 범례'!$A$2:$C$45,3,0)</f>
        <v>교부세 및 기타</v>
      </c>
      <c r="N379" s="8"/>
      <c r="O379" s="148">
        <v>9</v>
      </c>
      <c r="P379" s="8" t="str">
        <f>VLOOKUP(O379,' (참고) 예산별 범례'!$I$68:$J$76,2,0)</f>
        <v>기타</v>
      </c>
      <c r="Q379" s="12"/>
      <c r="R379" s="12"/>
      <c r="S379" s="8" t="s">
        <v>344</v>
      </c>
      <c r="T379" s="8" t="s">
        <v>428</v>
      </c>
      <c r="U379" s="34">
        <v>2192000</v>
      </c>
      <c r="V379" s="35"/>
      <c r="W379" s="36">
        <f t="shared" si="39"/>
        <v>2192000</v>
      </c>
      <c r="X379" s="43">
        <f t="shared" si="45"/>
        <v>1893854.0409050758</v>
      </c>
      <c r="Y379" s="37">
        <f t="shared" si="44"/>
        <v>298145.95909492415</v>
      </c>
      <c r="Z379" s="40">
        <v>0.86398450771216961</v>
      </c>
      <c r="AA379" s="54"/>
    </row>
    <row r="380" spans="2:27" ht="38.25">
      <c r="B380" s="8"/>
      <c r="C380" s="39"/>
      <c r="D380" s="12" t="s">
        <v>526</v>
      </c>
      <c r="E380" s="12" t="s">
        <v>853</v>
      </c>
      <c r="F380" s="12" t="s">
        <v>854</v>
      </c>
      <c r="G380" s="12" t="s">
        <v>401</v>
      </c>
      <c r="H380" s="12" t="s">
        <v>375</v>
      </c>
      <c r="I380" s="12" t="s">
        <v>402</v>
      </c>
      <c r="J380" s="12" t="s">
        <v>860</v>
      </c>
      <c r="K380" s="8" t="s">
        <v>1050</v>
      </c>
      <c r="L380" s="8">
        <v>38</v>
      </c>
      <c r="M380" s="8" t="str">
        <f>VLOOKUP(L380,' (참고) 예산별 범례'!$A$2:$C$45,3,0)</f>
        <v>재난 구호 및 복구</v>
      </c>
      <c r="N380" s="8"/>
      <c r="O380" s="148">
        <v>9</v>
      </c>
      <c r="P380" s="8" t="str">
        <f>VLOOKUP(O380,' (참고) 예산별 범례'!$I$68:$J$76,2,0)</f>
        <v>기타</v>
      </c>
      <c r="Q380" s="8"/>
      <c r="R380" s="12"/>
      <c r="S380" s="8" t="s">
        <v>344</v>
      </c>
      <c r="T380" s="8" t="s">
        <v>426</v>
      </c>
      <c r="U380" s="34">
        <v>17600000</v>
      </c>
      <c r="V380" s="35"/>
      <c r="W380" s="36">
        <f t="shared" si="39"/>
        <v>17600000</v>
      </c>
      <c r="X380" s="43">
        <f t="shared" si="45"/>
        <v>15206127.335734185</v>
      </c>
      <c r="Y380" s="37">
        <f t="shared" si="44"/>
        <v>2393872.6642658152</v>
      </c>
      <c r="Z380" s="40">
        <v>0.86398450771216961</v>
      </c>
      <c r="AA380" s="54"/>
    </row>
    <row r="381" spans="2:27" ht="38.25">
      <c r="B381" s="8"/>
      <c r="C381" s="39"/>
      <c r="D381" s="12" t="s">
        <v>526</v>
      </c>
      <c r="E381" s="12" t="s">
        <v>853</v>
      </c>
      <c r="F381" s="12" t="s">
        <v>854</v>
      </c>
      <c r="G381" s="12" t="s">
        <v>401</v>
      </c>
      <c r="H381" s="12" t="s">
        <v>375</v>
      </c>
      <c r="I381" s="12" t="s">
        <v>402</v>
      </c>
      <c r="J381" s="12" t="s">
        <v>861</v>
      </c>
      <c r="K381" s="8" t="s">
        <v>1050</v>
      </c>
      <c r="L381" s="8">
        <v>43</v>
      </c>
      <c r="M381" s="8" t="str">
        <f>VLOOKUP(L381,' (참고) 예산별 범례'!$A$2:$C$45,3,0)</f>
        <v>교부세 및 기타</v>
      </c>
      <c r="N381" s="8"/>
      <c r="O381" s="148">
        <v>9</v>
      </c>
      <c r="P381" s="8" t="str">
        <f>VLOOKUP(O381,' (참고) 예산별 범례'!$I$68:$J$76,2,0)</f>
        <v>기타</v>
      </c>
      <c r="Q381" s="8"/>
      <c r="R381" s="12"/>
      <c r="S381" s="8" t="s">
        <v>344</v>
      </c>
      <c r="T381" s="8" t="s">
        <v>428</v>
      </c>
      <c r="U381" s="34">
        <v>585000</v>
      </c>
      <c r="V381" s="35"/>
      <c r="W381" s="36">
        <f t="shared" si="39"/>
        <v>585000</v>
      </c>
      <c r="X381" s="43">
        <f t="shared" si="45"/>
        <v>505430.93701161921</v>
      </c>
      <c r="Y381" s="37">
        <f t="shared" si="44"/>
        <v>79569.062988380785</v>
      </c>
      <c r="Z381" s="40">
        <v>0.86398450771216961</v>
      </c>
      <c r="AA381" s="54"/>
    </row>
    <row r="382" spans="2:27" ht="38.25">
      <c r="B382" s="8"/>
      <c r="C382" s="39"/>
      <c r="D382" s="12" t="s">
        <v>526</v>
      </c>
      <c r="E382" s="12" t="s">
        <v>853</v>
      </c>
      <c r="F382" s="12" t="s">
        <v>854</v>
      </c>
      <c r="G382" s="12" t="s">
        <v>401</v>
      </c>
      <c r="H382" s="12" t="s">
        <v>375</v>
      </c>
      <c r="I382" s="12" t="s">
        <v>402</v>
      </c>
      <c r="J382" s="12" t="s">
        <v>862</v>
      </c>
      <c r="K382" s="8" t="s">
        <v>1050</v>
      </c>
      <c r="L382" s="8">
        <v>38</v>
      </c>
      <c r="M382" s="8" t="str">
        <f>VLOOKUP(L382,' (참고) 예산별 범례'!$A$2:$C$45,3,0)</f>
        <v>재난 구호 및 복구</v>
      </c>
      <c r="N382" s="8"/>
      <c r="O382" s="148">
        <v>9</v>
      </c>
      <c r="P382" s="8" t="str">
        <f>VLOOKUP(O382,' (참고) 예산별 범례'!$I$68:$J$76,2,0)</f>
        <v>기타</v>
      </c>
      <c r="Q382" s="12"/>
      <c r="R382" s="12"/>
      <c r="S382" s="8" t="s">
        <v>344</v>
      </c>
      <c r="T382" s="8" t="s">
        <v>426</v>
      </c>
      <c r="U382" s="34">
        <v>600000</v>
      </c>
      <c r="V382" s="35"/>
      <c r="W382" s="36">
        <f t="shared" si="39"/>
        <v>600000</v>
      </c>
      <c r="X382" s="43">
        <f t="shared" si="45"/>
        <v>518390.70462730178</v>
      </c>
      <c r="Y382" s="37">
        <f t="shared" si="44"/>
        <v>81609.295372698223</v>
      </c>
      <c r="Z382" s="40">
        <v>0.86398450771216961</v>
      </c>
      <c r="AA382" s="54"/>
    </row>
    <row r="383" spans="2:27" ht="38.25">
      <c r="B383" s="8"/>
      <c r="C383" s="39"/>
      <c r="D383" s="12" t="s">
        <v>526</v>
      </c>
      <c r="E383" s="12" t="s">
        <v>853</v>
      </c>
      <c r="F383" s="12" t="s">
        <v>854</v>
      </c>
      <c r="G383" s="12" t="s">
        <v>403</v>
      </c>
      <c r="H383" s="12" t="s">
        <v>375</v>
      </c>
      <c r="I383" s="12" t="s">
        <v>404</v>
      </c>
      <c r="J383" s="12" t="s">
        <v>863</v>
      </c>
      <c r="K383" s="8" t="s">
        <v>1049</v>
      </c>
      <c r="L383" s="8">
        <v>13</v>
      </c>
      <c r="M383" s="8" t="str">
        <f>VLOOKUP(L383,' (참고) 예산별 범례'!$A$2:$C$45,3,0)</f>
        <v>도로교통 재난·사고</v>
      </c>
      <c r="N383" s="8"/>
      <c r="O383" s="148">
        <v>1</v>
      </c>
      <c r="P383" s="8" t="str">
        <f>VLOOKUP(O383,' (참고) 예산별 범례'!$I$68:$J$76,2,0)</f>
        <v>위험설비 정비 및 개보수</v>
      </c>
      <c r="Q383" s="8"/>
      <c r="R383" s="12"/>
      <c r="S383" s="8" t="s">
        <v>344</v>
      </c>
      <c r="T383" s="8" t="s">
        <v>428</v>
      </c>
      <c r="U383" s="34">
        <v>100080000</v>
      </c>
      <c r="V383" s="35"/>
      <c r="W383" s="36">
        <f t="shared" si="39"/>
        <v>100080000</v>
      </c>
      <c r="X383" s="43">
        <f t="shared" si="45"/>
        <v>47864775.702532135</v>
      </c>
      <c r="Y383" s="37">
        <f t="shared" si="44"/>
        <v>52215224.297467865</v>
      </c>
      <c r="Z383" s="40">
        <v>0.47826514490939387</v>
      </c>
      <c r="AA383" s="54"/>
    </row>
    <row r="384" spans="2:27" ht="38.25">
      <c r="B384" s="8"/>
      <c r="C384" s="39"/>
      <c r="D384" s="12" t="s">
        <v>526</v>
      </c>
      <c r="E384" s="12" t="s">
        <v>853</v>
      </c>
      <c r="F384" s="12" t="s">
        <v>854</v>
      </c>
      <c r="G384" s="12" t="s">
        <v>403</v>
      </c>
      <c r="H384" s="12" t="s">
        <v>375</v>
      </c>
      <c r="I384" s="12" t="s">
        <v>404</v>
      </c>
      <c r="J384" s="12" t="s">
        <v>864</v>
      </c>
      <c r="K384" s="8" t="s">
        <v>1049</v>
      </c>
      <c r="L384" s="8">
        <v>13</v>
      </c>
      <c r="M384" s="8" t="str">
        <f>VLOOKUP(L384,' (참고) 예산별 범례'!$A$2:$C$45,3,0)</f>
        <v>도로교통 재난·사고</v>
      </c>
      <c r="N384" s="8"/>
      <c r="O384" s="148">
        <v>1</v>
      </c>
      <c r="P384" s="8" t="str">
        <f>VLOOKUP(O384,' (참고) 예산별 범례'!$I$68:$J$76,2,0)</f>
        <v>위험설비 정비 및 개보수</v>
      </c>
      <c r="Q384" s="8"/>
      <c r="R384" s="12"/>
      <c r="S384" s="8" t="s">
        <v>344</v>
      </c>
      <c r="T384" s="8" t="s">
        <v>428</v>
      </c>
      <c r="U384" s="34">
        <v>3751000</v>
      </c>
      <c r="V384" s="35"/>
      <c r="W384" s="36">
        <f t="shared" si="39"/>
        <v>3751000</v>
      </c>
      <c r="X384" s="43">
        <f t="shared" si="45"/>
        <v>1793972.5585551364</v>
      </c>
      <c r="Y384" s="37">
        <f t="shared" si="44"/>
        <v>1957027.4414448636</v>
      </c>
      <c r="Z384" s="40">
        <v>0.47826514490939387</v>
      </c>
      <c r="AA384" s="54"/>
    </row>
    <row r="385" spans="2:28" ht="38.25">
      <c r="B385" s="8"/>
      <c r="C385" s="39"/>
      <c r="D385" s="12" t="s">
        <v>526</v>
      </c>
      <c r="E385" s="12" t="s">
        <v>853</v>
      </c>
      <c r="F385" s="12" t="s">
        <v>854</v>
      </c>
      <c r="G385" s="12" t="s">
        <v>403</v>
      </c>
      <c r="H385" s="12" t="s">
        <v>375</v>
      </c>
      <c r="I385" s="12" t="s">
        <v>404</v>
      </c>
      <c r="J385" s="12" t="s">
        <v>865</v>
      </c>
      <c r="K385" s="8" t="s">
        <v>1049</v>
      </c>
      <c r="L385" s="8">
        <v>13</v>
      </c>
      <c r="M385" s="8" t="str">
        <f>VLOOKUP(L385,' (참고) 예산별 범례'!$A$2:$C$45,3,0)</f>
        <v>도로교통 재난·사고</v>
      </c>
      <c r="N385" s="8"/>
      <c r="O385" s="148">
        <v>1</v>
      </c>
      <c r="P385" s="8" t="str">
        <f>VLOOKUP(O385,' (참고) 예산별 범례'!$I$68:$J$76,2,0)</f>
        <v>위험설비 정비 및 개보수</v>
      </c>
      <c r="Q385" s="8"/>
      <c r="R385" s="12"/>
      <c r="S385" s="8" t="s">
        <v>344</v>
      </c>
      <c r="T385" s="8" t="s">
        <v>428</v>
      </c>
      <c r="U385" s="34">
        <v>12000000</v>
      </c>
      <c r="V385" s="35"/>
      <c r="W385" s="36">
        <f t="shared" si="39"/>
        <v>12000000</v>
      </c>
      <c r="X385" s="43">
        <f t="shared" si="45"/>
        <v>5739181.7389127268</v>
      </c>
      <c r="Y385" s="37">
        <f t="shared" si="44"/>
        <v>6260818.2610872732</v>
      </c>
      <c r="Z385" s="40">
        <v>0.47826514490939387</v>
      </c>
      <c r="AA385" s="54"/>
    </row>
    <row r="386" spans="2:28" ht="38.25">
      <c r="B386" s="8"/>
      <c r="C386" s="41"/>
      <c r="D386" s="12" t="s">
        <v>526</v>
      </c>
      <c r="E386" s="12" t="s">
        <v>853</v>
      </c>
      <c r="F386" s="12" t="s">
        <v>854</v>
      </c>
      <c r="G386" s="12" t="s">
        <v>406</v>
      </c>
      <c r="H386" s="12" t="s">
        <v>407</v>
      </c>
      <c r="I386" s="12" t="s">
        <v>408</v>
      </c>
      <c r="J386" s="12" t="s">
        <v>866</v>
      </c>
      <c r="K386" s="8" t="s">
        <v>1049</v>
      </c>
      <c r="L386" s="8">
        <v>12</v>
      </c>
      <c r="M386" s="8" t="str">
        <f>VLOOKUP(L386,' (참고) 예산별 범례'!$A$2:$C$45,3,0)</f>
        <v>시설물 재난·사고</v>
      </c>
      <c r="N386" s="8"/>
      <c r="O386" s="148">
        <v>1</v>
      </c>
      <c r="P386" s="8" t="str">
        <f>VLOOKUP(O386,' (참고) 예산별 범례'!$I$68:$J$76,2,0)</f>
        <v>위험설비 정비 및 개보수</v>
      </c>
      <c r="Q386" s="12"/>
      <c r="R386" s="12"/>
      <c r="S386" s="8" t="s">
        <v>344</v>
      </c>
      <c r="T386" s="8" t="s">
        <v>442</v>
      </c>
      <c r="U386" s="34">
        <v>1000000</v>
      </c>
      <c r="V386" s="35"/>
      <c r="W386" s="36">
        <f t="shared" si="39"/>
        <v>1000000</v>
      </c>
      <c r="X386" s="43">
        <f t="shared" si="45"/>
        <v>924659.40815187048</v>
      </c>
      <c r="Y386" s="37">
        <f t="shared" si="44"/>
        <v>75340.591848129523</v>
      </c>
      <c r="Z386" s="40">
        <v>0.92465940815187042</v>
      </c>
      <c r="AA386" s="54"/>
    </row>
    <row r="387" spans="2:28" ht="38.25">
      <c r="B387" s="8"/>
      <c r="C387" s="41"/>
      <c r="D387" s="12" t="s">
        <v>526</v>
      </c>
      <c r="E387" s="12" t="s">
        <v>853</v>
      </c>
      <c r="F387" s="12" t="s">
        <v>854</v>
      </c>
      <c r="G387" s="12" t="s">
        <v>406</v>
      </c>
      <c r="H387" s="12" t="s">
        <v>407</v>
      </c>
      <c r="I387" s="12" t="s">
        <v>408</v>
      </c>
      <c r="J387" s="12" t="s">
        <v>867</v>
      </c>
      <c r="K387" s="8" t="s">
        <v>1049</v>
      </c>
      <c r="L387" s="8">
        <v>12</v>
      </c>
      <c r="M387" s="8" t="str">
        <f>VLOOKUP(L387,' (참고) 예산별 범례'!$A$2:$C$45,3,0)</f>
        <v>시설물 재난·사고</v>
      </c>
      <c r="N387" s="8"/>
      <c r="O387" s="148">
        <v>1</v>
      </c>
      <c r="P387" s="8" t="str">
        <f>VLOOKUP(O387,' (참고) 예산별 범례'!$I$68:$J$76,2,0)</f>
        <v>위험설비 정비 및 개보수</v>
      </c>
      <c r="Q387" s="12"/>
      <c r="R387" s="12"/>
      <c r="S387" s="8" t="s">
        <v>344</v>
      </c>
      <c r="T387" s="8" t="s">
        <v>442</v>
      </c>
      <c r="U387" s="12">
        <v>0</v>
      </c>
      <c r="V387" s="35">
        <v>16910000</v>
      </c>
      <c r="W387" s="36">
        <f t="shared" si="39"/>
        <v>16910000</v>
      </c>
      <c r="X387" s="43">
        <f t="shared" si="45"/>
        <v>15635990.591848129</v>
      </c>
      <c r="Y387" s="37">
        <f t="shared" si="44"/>
        <v>1274009.4081518706</v>
      </c>
      <c r="Z387" s="40">
        <v>0.92465940815187042</v>
      </c>
      <c r="AA387" s="54" t="s">
        <v>610</v>
      </c>
      <c r="AB387" s="16" t="s">
        <v>826</v>
      </c>
    </row>
    <row r="390" spans="2:28">
      <c r="U390" s="47"/>
    </row>
    <row r="391" spans="2:28">
      <c r="U391" s="47"/>
    </row>
    <row r="393" spans="2:28">
      <c r="U393" s="48"/>
    </row>
    <row r="396" spans="2:28">
      <c r="U396" s="48"/>
    </row>
    <row r="397" spans="2:28">
      <c r="U397" s="48"/>
    </row>
    <row r="398" spans="2:28">
      <c r="U398" s="48"/>
    </row>
  </sheetData>
  <mergeCells count="11">
    <mergeCell ref="B3:AA3"/>
    <mergeCell ref="Q5:T5"/>
    <mergeCell ref="C5:C6"/>
    <mergeCell ref="D5:D6"/>
    <mergeCell ref="E5:E6"/>
    <mergeCell ref="F5:F6"/>
    <mergeCell ref="J5:J6"/>
    <mergeCell ref="G5:I6"/>
    <mergeCell ref="K5:N5"/>
    <mergeCell ref="O5:P5"/>
    <mergeCell ref="AA5:AA6"/>
  </mergeCells>
  <phoneticPr fontId="1" type="noConversion"/>
  <pageMargins left="0.7" right="0.7" top="0.75" bottom="0.75" header="0.3" footer="0.3"/>
  <pageSetup paperSize="9" scale="1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76"/>
  <sheetViews>
    <sheetView topLeftCell="H1" zoomScale="55" zoomScaleNormal="55" workbookViewId="0">
      <selection activeCell="J14" sqref="J14:K14"/>
    </sheetView>
  </sheetViews>
  <sheetFormatPr defaultRowHeight="16.5"/>
  <cols>
    <col min="1" max="1" width="0" hidden="1" customWidth="1"/>
    <col min="2" max="2" width="23.25" hidden="1" customWidth="1"/>
    <col min="3" max="3" width="25.625" hidden="1" customWidth="1"/>
    <col min="4" max="7" width="0" hidden="1" customWidth="1"/>
    <col min="8" max="8" width="3.625" customWidth="1"/>
    <col min="9" max="9" width="15.625" customWidth="1"/>
    <col min="10" max="10" width="37.5" bestFit="1" customWidth="1"/>
    <col min="11" max="11" width="20.875" customWidth="1"/>
    <col min="12" max="12" width="94.5" customWidth="1"/>
  </cols>
  <sheetData>
    <row r="2" spans="1:12" ht="38.25">
      <c r="A2" s="76" t="s">
        <v>1004</v>
      </c>
      <c r="B2" s="82" t="s">
        <v>1048</v>
      </c>
      <c r="C2" s="77" t="s">
        <v>1005</v>
      </c>
      <c r="I2" s="208" t="s">
        <v>891</v>
      </c>
      <c r="J2" s="208"/>
      <c r="K2" s="208"/>
      <c r="L2" s="208"/>
    </row>
    <row r="3" spans="1:12" ht="17.25" thickBot="1">
      <c r="A3" s="78">
        <v>1</v>
      </c>
      <c r="B3" s="167" t="s">
        <v>892</v>
      </c>
      <c r="C3" s="79" t="s">
        <v>893</v>
      </c>
    </row>
    <row r="4" spans="1:12" ht="24" customHeight="1" thickBot="1">
      <c r="A4" s="78">
        <v>2</v>
      </c>
      <c r="B4" s="168"/>
      <c r="C4" s="79" t="s">
        <v>1006</v>
      </c>
      <c r="I4" s="66" t="s">
        <v>894</v>
      </c>
      <c r="J4" s="229" t="s">
        <v>895</v>
      </c>
      <c r="K4" s="230"/>
      <c r="L4" s="67" t="s">
        <v>896</v>
      </c>
    </row>
    <row r="5" spans="1:12" ht="15" customHeight="1">
      <c r="A5" s="78">
        <v>3</v>
      </c>
      <c r="B5" s="168"/>
      <c r="C5" s="79" t="s">
        <v>1007</v>
      </c>
      <c r="I5" s="231" t="s">
        <v>897</v>
      </c>
      <c r="J5" s="233" t="s">
        <v>898</v>
      </c>
      <c r="K5" s="234"/>
      <c r="L5" s="68" t="s">
        <v>899</v>
      </c>
    </row>
    <row r="6" spans="1:12" ht="15" customHeight="1">
      <c r="A6" s="78">
        <v>4</v>
      </c>
      <c r="B6" s="168"/>
      <c r="C6" s="79" t="s">
        <v>1008</v>
      </c>
      <c r="I6" s="232"/>
      <c r="J6" s="218" t="s">
        <v>900</v>
      </c>
      <c r="K6" s="219"/>
      <c r="L6" s="69" t="s">
        <v>901</v>
      </c>
    </row>
    <row r="7" spans="1:12" ht="15" customHeight="1">
      <c r="A7" s="78">
        <v>5</v>
      </c>
      <c r="B7" s="168"/>
      <c r="C7" s="79" t="s">
        <v>1009</v>
      </c>
      <c r="I7" s="232"/>
      <c r="J7" s="218" t="s">
        <v>902</v>
      </c>
      <c r="K7" s="219"/>
      <c r="L7" s="69" t="s">
        <v>903</v>
      </c>
    </row>
    <row r="8" spans="1:12" ht="15" customHeight="1">
      <c r="A8" s="78">
        <v>6</v>
      </c>
      <c r="B8" s="168"/>
      <c r="C8" s="79" t="s">
        <v>1010</v>
      </c>
      <c r="I8" s="232"/>
      <c r="J8" s="218" t="s">
        <v>904</v>
      </c>
      <c r="K8" s="219"/>
      <c r="L8" s="70" t="s">
        <v>905</v>
      </c>
    </row>
    <row r="9" spans="1:12" ht="15" customHeight="1">
      <c r="A9" s="78">
        <v>7</v>
      </c>
      <c r="B9" s="168"/>
      <c r="C9" s="79" t="s">
        <v>1011</v>
      </c>
      <c r="I9" s="232"/>
      <c r="J9" s="235"/>
      <c r="K9" s="236"/>
      <c r="L9" s="71" t="s">
        <v>906</v>
      </c>
    </row>
    <row r="10" spans="1:12" ht="15" customHeight="1">
      <c r="A10" s="78">
        <v>8</v>
      </c>
      <c r="B10" s="168"/>
      <c r="C10" s="79" t="s">
        <v>1012</v>
      </c>
      <c r="I10" s="232"/>
      <c r="J10" s="218" t="s">
        <v>907</v>
      </c>
      <c r="K10" s="219"/>
      <c r="L10" s="69" t="s">
        <v>908</v>
      </c>
    </row>
    <row r="11" spans="1:12" ht="15" customHeight="1">
      <c r="A11" s="78">
        <v>9</v>
      </c>
      <c r="B11" s="169"/>
      <c r="C11" s="79" t="s">
        <v>1013</v>
      </c>
      <c r="I11" s="232"/>
      <c r="J11" s="218" t="s">
        <v>909</v>
      </c>
      <c r="K11" s="219"/>
      <c r="L11" s="69" t="s">
        <v>910</v>
      </c>
    </row>
    <row r="12" spans="1:12" ht="15" customHeight="1">
      <c r="A12" s="78">
        <v>10</v>
      </c>
      <c r="B12" s="167" t="s">
        <v>1049</v>
      </c>
      <c r="C12" s="79" t="s">
        <v>1014</v>
      </c>
      <c r="I12" s="232"/>
      <c r="J12" s="218" t="s">
        <v>911</v>
      </c>
      <c r="K12" s="219"/>
      <c r="L12" s="69" t="s">
        <v>912</v>
      </c>
    </row>
    <row r="13" spans="1:12" ht="15" customHeight="1">
      <c r="A13" s="78">
        <v>11</v>
      </c>
      <c r="B13" s="168"/>
      <c r="C13" s="79" t="s">
        <v>1015</v>
      </c>
      <c r="I13" s="232"/>
      <c r="J13" s="218" t="s">
        <v>913</v>
      </c>
      <c r="K13" s="219"/>
      <c r="L13" s="69" t="s">
        <v>914</v>
      </c>
    </row>
    <row r="14" spans="1:12" ht="15" customHeight="1" thickBot="1">
      <c r="A14" s="78">
        <v>12</v>
      </c>
      <c r="B14" s="168"/>
      <c r="C14" s="79" t="s">
        <v>1016</v>
      </c>
      <c r="I14" s="232"/>
      <c r="J14" s="218" t="s">
        <v>915</v>
      </c>
      <c r="K14" s="219"/>
      <c r="L14" s="69" t="s">
        <v>916</v>
      </c>
    </row>
    <row r="15" spans="1:12" ht="15" customHeight="1">
      <c r="A15" s="78">
        <v>13</v>
      </c>
      <c r="B15" s="168"/>
      <c r="C15" s="79" t="s">
        <v>1017</v>
      </c>
      <c r="I15" s="220" t="s">
        <v>917</v>
      </c>
      <c r="J15" s="222" t="s">
        <v>918</v>
      </c>
      <c r="K15" s="223"/>
      <c r="L15" s="68" t="s">
        <v>919</v>
      </c>
    </row>
    <row r="16" spans="1:12" ht="15" customHeight="1">
      <c r="A16" s="78">
        <v>14</v>
      </c>
      <c r="B16" s="168"/>
      <c r="C16" s="79" t="s">
        <v>1018</v>
      </c>
      <c r="I16" s="221"/>
      <c r="J16" s="209" t="s">
        <v>920</v>
      </c>
      <c r="K16" s="210"/>
      <c r="L16" s="69" t="s">
        <v>921</v>
      </c>
    </row>
    <row r="17" spans="1:12" ht="15" customHeight="1">
      <c r="A17" s="78">
        <v>15</v>
      </c>
      <c r="B17" s="168"/>
      <c r="C17" s="79" t="s">
        <v>1019</v>
      </c>
      <c r="I17" s="221"/>
      <c r="J17" s="209" t="s">
        <v>922</v>
      </c>
      <c r="K17" s="210"/>
      <c r="L17" s="69" t="s">
        <v>923</v>
      </c>
    </row>
    <row r="18" spans="1:12" ht="15" customHeight="1">
      <c r="A18" s="78">
        <v>16</v>
      </c>
      <c r="B18" s="168"/>
      <c r="C18" s="79" t="s">
        <v>1020</v>
      </c>
      <c r="I18" s="221"/>
      <c r="J18" s="216"/>
      <c r="K18" s="217"/>
      <c r="L18" s="72" t="s">
        <v>924</v>
      </c>
    </row>
    <row r="19" spans="1:12" ht="15" customHeight="1">
      <c r="A19" s="78">
        <v>17</v>
      </c>
      <c r="B19" s="168"/>
      <c r="C19" s="79" t="s">
        <v>1021</v>
      </c>
      <c r="I19" s="221"/>
      <c r="J19" s="224" t="s">
        <v>925</v>
      </c>
      <c r="K19" s="226" t="s">
        <v>926</v>
      </c>
      <c r="L19" s="70" t="s">
        <v>927</v>
      </c>
    </row>
    <row r="20" spans="1:12" ht="15" customHeight="1">
      <c r="A20" s="78">
        <v>18</v>
      </c>
      <c r="B20" s="168"/>
      <c r="C20" s="79" t="s">
        <v>1022</v>
      </c>
      <c r="I20" s="221"/>
      <c r="J20" s="225"/>
      <c r="K20" s="227"/>
      <c r="L20" s="73" t="s">
        <v>928</v>
      </c>
    </row>
    <row r="21" spans="1:12" ht="15" customHeight="1">
      <c r="A21" s="78">
        <v>19</v>
      </c>
      <c r="B21" s="168"/>
      <c r="C21" s="79" t="s">
        <v>1023</v>
      </c>
      <c r="I21" s="221"/>
      <c r="J21" s="225"/>
      <c r="K21" s="226" t="s">
        <v>929</v>
      </c>
      <c r="L21" s="69" t="s">
        <v>930</v>
      </c>
    </row>
    <row r="22" spans="1:12" ht="15" customHeight="1">
      <c r="A22" s="78">
        <v>20</v>
      </c>
      <c r="B22" s="168"/>
      <c r="C22" s="79" t="s">
        <v>1024</v>
      </c>
      <c r="I22" s="221"/>
      <c r="J22" s="225"/>
      <c r="K22" s="228"/>
      <c r="L22" s="71" t="s">
        <v>931</v>
      </c>
    </row>
    <row r="23" spans="1:12" ht="15" customHeight="1">
      <c r="A23" s="78">
        <v>21</v>
      </c>
      <c r="B23" s="168"/>
      <c r="C23" s="79" t="s">
        <v>1025</v>
      </c>
      <c r="I23" s="221"/>
      <c r="J23" s="225"/>
      <c r="K23" s="226" t="s">
        <v>932</v>
      </c>
      <c r="L23" s="70" t="s">
        <v>933</v>
      </c>
    </row>
    <row r="24" spans="1:12" ht="15" customHeight="1">
      <c r="A24" s="78">
        <v>22</v>
      </c>
      <c r="B24" s="168"/>
      <c r="C24" s="79" t="s">
        <v>1026</v>
      </c>
      <c r="I24" s="221"/>
      <c r="J24" s="225"/>
      <c r="K24" s="227"/>
      <c r="L24" s="73" t="s">
        <v>934</v>
      </c>
    </row>
    <row r="25" spans="1:12" ht="15" customHeight="1">
      <c r="A25" s="78">
        <v>23</v>
      </c>
      <c r="B25" s="168"/>
      <c r="C25" s="79" t="s">
        <v>1027</v>
      </c>
      <c r="I25" s="221"/>
      <c r="J25" s="225"/>
      <c r="K25" s="226" t="s">
        <v>935</v>
      </c>
      <c r="L25" s="70" t="s">
        <v>936</v>
      </c>
    </row>
    <row r="26" spans="1:12" ht="15" customHeight="1">
      <c r="A26" s="78">
        <v>24</v>
      </c>
      <c r="B26" s="168"/>
      <c r="C26" s="79" t="s">
        <v>1028</v>
      </c>
      <c r="I26" s="221"/>
      <c r="J26" s="225"/>
      <c r="K26" s="227"/>
      <c r="L26" s="72" t="s">
        <v>937</v>
      </c>
    </row>
    <row r="27" spans="1:12" ht="15" customHeight="1">
      <c r="A27" s="78">
        <v>25</v>
      </c>
      <c r="B27" s="168"/>
      <c r="C27" s="79" t="s">
        <v>1029</v>
      </c>
      <c r="I27" s="221"/>
      <c r="J27" s="209" t="s">
        <v>938</v>
      </c>
      <c r="K27" s="210"/>
      <c r="L27" s="70" t="s">
        <v>939</v>
      </c>
    </row>
    <row r="28" spans="1:12" ht="15" customHeight="1">
      <c r="A28" s="78">
        <v>26</v>
      </c>
      <c r="B28" s="168"/>
      <c r="C28" s="79" t="s">
        <v>1030</v>
      </c>
      <c r="I28" s="221"/>
      <c r="J28" s="216"/>
      <c r="K28" s="217"/>
      <c r="L28" s="73" t="s">
        <v>940</v>
      </c>
    </row>
    <row r="29" spans="1:12" ht="15" customHeight="1">
      <c r="A29" s="78">
        <v>27</v>
      </c>
      <c r="B29" s="168"/>
      <c r="C29" s="79" t="s">
        <v>1031</v>
      </c>
      <c r="I29" s="221"/>
      <c r="J29" s="209" t="s">
        <v>941</v>
      </c>
      <c r="K29" s="210"/>
      <c r="L29" s="70" t="s">
        <v>942</v>
      </c>
    </row>
    <row r="30" spans="1:12" ht="15" customHeight="1">
      <c r="A30" s="78">
        <v>28</v>
      </c>
      <c r="B30" s="168"/>
      <c r="C30" s="79" t="s">
        <v>1032</v>
      </c>
      <c r="I30" s="221"/>
      <c r="J30" s="209" t="s">
        <v>943</v>
      </c>
      <c r="K30" s="210"/>
      <c r="L30" s="70" t="s">
        <v>944</v>
      </c>
    </row>
    <row r="31" spans="1:12" ht="15" customHeight="1">
      <c r="A31" s="78">
        <v>29</v>
      </c>
      <c r="B31" s="168"/>
      <c r="C31" s="79" t="s">
        <v>1033</v>
      </c>
      <c r="I31" s="221"/>
      <c r="J31" s="216"/>
      <c r="K31" s="217"/>
      <c r="L31" s="73" t="s">
        <v>945</v>
      </c>
    </row>
    <row r="32" spans="1:12" ht="15" customHeight="1">
      <c r="A32" s="78">
        <v>30</v>
      </c>
      <c r="B32" s="168"/>
      <c r="C32" s="79" t="s">
        <v>1034</v>
      </c>
      <c r="I32" s="221"/>
      <c r="J32" s="209" t="s">
        <v>946</v>
      </c>
      <c r="K32" s="210"/>
      <c r="L32" s="69" t="s">
        <v>947</v>
      </c>
    </row>
    <row r="33" spans="1:12" ht="15" customHeight="1">
      <c r="A33" s="78">
        <v>31</v>
      </c>
      <c r="B33" s="168"/>
      <c r="C33" s="79" t="s">
        <v>1035</v>
      </c>
      <c r="I33" s="221"/>
      <c r="J33" s="209" t="s">
        <v>948</v>
      </c>
      <c r="K33" s="210"/>
      <c r="L33" s="69" t="s">
        <v>949</v>
      </c>
    </row>
    <row r="34" spans="1:12" ht="15" customHeight="1">
      <c r="A34" s="78">
        <v>32</v>
      </c>
      <c r="B34" s="168"/>
      <c r="C34" s="79" t="s">
        <v>1036</v>
      </c>
      <c r="I34" s="221"/>
      <c r="J34" s="209" t="s">
        <v>950</v>
      </c>
      <c r="K34" s="210"/>
      <c r="L34" s="69" t="s">
        <v>951</v>
      </c>
    </row>
    <row r="35" spans="1:12" ht="15" customHeight="1">
      <c r="A35" s="78">
        <v>33</v>
      </c>
      <c r="B35" s="168"/>
      <c r="C35" s="79" t="s">
        <v>1037</v>
      </c>
      <c r="I35" s="221"/>
      <c r="J35" s="209" t="s">
        <v>952</v>
      </c>
      <c r="K35" s="210"/>
      <c r="L35" s="69" t="s">
        <v>953</v>
      </c>
    </row>
    <row r="36" spans="1:12" ht="15" customHeight="1">
      <c r="A36" s="78">
        <v>34</v>
      </c>
      <c r="B36" s="168"/>
      <c r="C36" s="79" t="s">
        <v>1038</v>
      </c>
      <c r="I36" s="221"/>
      <c r="J36" s="224" t="s">
        <v>954</v>
      </c>
      <c r="K36" s="74" t="s">
        <v>955</v>
      </c>
      <c r="L36" s="69" t="s">
        <v>956</v>
      </c>
    </row>
    <row r="37" spans="1:12" ht="15" customHeight="1">
      <c r="A37" s="78">
        <v>35</v>
      </c>
      <c r="B37" s="169"/>
      <c r="C37" s="79" t="s">
        <v>1039</v>
      </c>
      <c r="I37" s="221"/>
      <c r="J37" s="225"/>
      <c r="K37" s="226" t="s">
        <v>957</v>
      </c>
      <c r="L37" s="70" t="s">
        <v>958</v>
      </c>
    </row>
    <row r="38" spans="1:12" ht="15" customHeight="1">
      <c r="A38" s="78">
        <v>36</v>
      </c>
      <c r="B38" s="167" t="s">
        <v>1050</v>
      </c>
      <c r="C38" s="79" t="s">
        <v>1040</v>
      </c>
      <c r="I38" s="221"/>
      <c r="J38" s="225"/>
      <c r="K38" s="227"/>
      <c r="L38" s="73" t="s">
        <v>959</v>
      </c>
    </row>
    <row r="39" spans="1:12" ht="15" customHeight="1">
      <c r="A39" s="78">
        <v>37</v>
      </c>
      <c r="B39" s="168"/>
      <c r="C39" s="79" t="s">
        <v>1041</v>
      </c>
      <c r="I39" s="221"/>
      <c r="J39" s="225"/>
      <c r="K39" s="226" t="s">
        <v>960</v>
      </c>
      <c r="L39" s="69" t="s">
        <v>961</v>
      </c>
    </row>
    <row r="40" spans="1:12" ht="15" customHeight="1">
      <c r="A40" s="78">
        <v>38</v>
      </c>
      <c r="B40" s="168"/>
      <c r="C40" s="79" t="s">
        <v>1042</v>
      </c>
      <c r="I40" s="221"/>
      <c r="J40" s="225"/>
      <c r="K40" s="228"/>
      <c r="L40" s="71" t="s">
        <v>962</v>
      </c>
    </row>
    <row r="41" spans="1:12" ht="15" customHeight="1">
      <c r="A41" s="78">
        <v>39</v>
      </c>
      <c r="B41" s="168"/>
      <c r="C41" s="79" t="s">
        <v>1043</v>
      </c>
      <c r="I41" s="221"/>
      <c r="J41" s="225"/>
      <c r="K41" s="226" t="s">
        <v>963</v>
      </c>
      <c r="L41" s="70" t="s">
        <v>964</v>
      </c>
    </row>
    <row r="42" spans="1:12" ht="15" customHeight="1">
      <c r="A42" s="78">
        <v>40</v>
      </c>
      <c r="B42" s="168"/>
      <c r="C42" s="79" t="s">
        <v>1044</v>
      </c>
      <c r="I42" s="221"/>
      <c r="J42" s="225"/>
      <c r="K42" s="227"/>
      <c r="L42" s="73" t="s">
        <v>965</v>
      </c>
    </row>
    <row r="43" spans="1:12" ht="15" customHeight="1">
      <c r="A43" s="78">
        <v>41</v>
      </c>
      <c r="B43" s="168"/>
      <c r="C43" s="79" t="s">
        <v>1045</v>
      </c>
      <c r="I43" s="221"/>
      <c r="J43" s="225"/>
      <c r="K43" s="74" t="s">
        <v>966</v>
      </c>
      <c r="L43" s="70" t="s">
        <v>967</v>
      </c>
    </row>
    <row r="44" spans="1:12" ht="15" customHeight="1">
      <c r="A44" s="78">
        <v>42</v>
      </c>
      <c r="B44" s="168"/>
      <c r="C44" s="79" t="s">
        <v>1046</v>
      </c>
      <c r="I44" s="221"/>
      <c r="J44" s="224" t="s">
        <v>968</v>
      </c>
      <c r="K44" s="74" t="s">
        <v>969</v>
      </c>
      <c r="L44" s="69" t="s">
        <v>970</v>
      </c>
    </row>
    <row r="45" spans="1:12" ht="15" customHeight="1">
      <c r="A45" s="80">
        <v>43</v>
      </c>
      <c r="B45" s="170"/>
      <c r="C45" s="81" t="s">
        <v>1047</v>
      </c>
      <c r="I45" s="221"/>
      <c r="J45" s="225"/>
      <c r="K45" s="74" t="s">
        <v>971</v>
      </c>
      <c r="L45" s="69" t="s">
        <v>972</v>
      </c>
    </row>
    <row r="46" spans="1:12" ht="15" customHeight="1">
      <c r="I46" s="221"/>
      <c r="J46" s="209" t="s">
        <v>973</v>
      </c>
      <c r="K46" s="210"/>
      <c r="L46" s="70" t="s">
        <v>974</v>
      </c>
    </row>
    <row r="47" spans="1:12" ht="15" customHeight="1">
      <c r="I47" s="221"/>
      <c r="J47" s="216"/>
      <c r="K47" s="217"/>
      <c r="L47" s="73" t="s">
        <v>975</v>
      </c>
    </row>
    <row r="48" spans="1:12" ht="15" customHeight="1">
      <c r="I48" s="221"/>
      <c r="J48" s="209" t="s">
        <v>976</v>
      </c>
      <c r="K48" s="210"/>
      <c r="L48" s="70" t="s">
        <v>977</v>
      </c>
    </row>
    <row r="49" spans="9:12" ht="15" customHeight="1">
      <c r="I49" s="221"/>
      <c r="J49" s="216"/>
      <c r="K49" s="217"/>
      <c r="L49" s="73" t="s">
        <v>978</v>
      </c>
    </row>
    <row r="50" spans="9:12" ht="15" customHeight="1">
      <c r="I50" s="221"/>
      <c r="J50" s="209" t="s">
        <v>979</v>
      </c>
      <c r="K50" s="210"/>
      <c r="L50" s="69" t="s">
        <v>980</v>
      </c>
    </row>
    <row r="51" spans="9:12" ht="15" customHeight="1">
      <c r="I51" s="221"/>
      <c r="J51" s="209" t="s">
        <v>981</v>
      </c>
      <c r="K51" s="210"/>
      <c r="L51" s="69" t="s">
        <v>982</v>
      </c>
    </row>
    <row r="52" spans="9:12" ht="15" customHeight="1" thickBot="1">
      <c r="I52" s="221"/>
      <c r="J52" s="209" t="s">
        <v>983</v>
      </c>
      <c r="K52" s="210"/>
      <c r="L52" s="69" t="s">
        <v>984</v>
      </c>
    </row>
    <row r="53" spans="9:12" ht="15" customHeight="1">
      <c r="I53" s="211" t="s">
        <v>985</v>
      </c>
      <c r="J53" s="214" t="s">
        <v>986</v>
      </c>
      <c r="K53" s="215"/>
      <c r="L53" s="68" t="s">
        <v>987</v>
      </c>
    </row>
    <row r="54" spans="9:12" ht="15" customHeight="1">
      <c r="I54" s="212"/>
      <c r="J54" s="199" t="s">
        <v>988</v>
      </c>
      <c r="K54" s="200"/>
      <c r="L54" s="70" t="s">
        <v>989</v>
      </c>
    </row>
    <row r="55" spans="9:12" ht="15" customHeight="1">
      <c r="I55" s="212"/>
      <c r="J55" s="201"/>
      <c r="K55" s="202"/>
      <c r="L55" s="73" t="s">
        <v>990</v>
      </c>
    </row>
    <row r="56" spans="9:12" ht="15" customHeight="1">
      <c r="I56" s="212"/>
      <c r="J56" s="199" t="s">
        <v>991</v>
      </c>
      <c r="K56" s="200"/>
      <c r="L56" s="69" t="s">
        <v>992</v>
      </c>
    </row>
    <row r="57" spans="9:12" ht="15" customHeight="1">
      <c r="I57" s="212"/>
      <c r="J57" s="199" t="s">
        <v>993</v>
      </c>
      <c r="K57" s="200"/>
      <c r="L57" s="69" t="s">
        <v>994</v>
      </c>
    </row>
    <row r="58" spans="9:12" ht="15" customHeight="1">
      <c r="I58" s="212"/>
      <c r="J58" s="199" t="s">
        <v>995</v>
      </c>
      <c r="K58" s="200"/>
      <c r="L58" s="70" t="s">
        <v>996</v>
      </c>
    </row>
    <row r="59" spans="9:12" ht="15" customHeight="1">
      <c r="I59" s="212"/>
      <c r="J59" s="201"/>
      <c r="K59" s="202"/>
      <c r="L59" s="73" t="s">
        <v>997</v>
      </c>
    </row>
    <row r="60" spans="9:12" ht="15" customHeight="1">
      <c r="I60" s="212"/>
      <c r="J60" s="199" t="s">
        <v>998</v>
      </c>
      <c r="K60" s="200"/>
      <c r="L60" s="69" t="s">
        <v>999</v>
      </c>
    </row>
    <row r="61" spans="9:12" ht="15" customHeight="1">
      <c r="I61" s="212"/>
      <c r="J61" s="199" t="s">
        <v>1000</v>
      </c>
      <c r="K61" s="200"/>
      <c r="L61" s="69" t="s">
        <v>1001</v>
      </c>
    </row>
    <row r="62" spans="9:12" ht="15" customHeight="1" thickBot="1">
      <c r="I62" s="213"/>
      <c r="J62" s="203" t="s">
        <v>1002</v>
      </c>
      <c r="K62" s="204"/>
      <c r="L62" s="75" t="s">
        <v>1003</v>
      </c>
    </row>
    <row r="65" spans="9:12" ht="38.25">
      <c r="I65" s="205" t="s">
        <v>890</v>
      </c>
      <c r="J65" s="205"/>
      <c r="K65" s="205"/>
      <c r="L65" s="205"/>
    </row>
    <row r="66" spans="9:12" ht="17.25" thickBot="1"/>
    <row r="67" spans="9:12" ht="30" customHeight="1">
      <c r="I67" s="83" t="s">
        <v>1051</v>
      </c>
      <c r="J67" s="84" t="s">
        <v>1052</v>
      </c>
      <c r="K67" s="206" t="s">
        <v>1053</v>
      </c>
      <c r="L67" s="207"/>
    </row>
    <row r="68" spans="9:12" ht="30" customHeight="1">
      <c r="I68" s="85">
        <v>1</v>
      </c>
      <c r="J68" s="86" t="s">
        <v>1054</v>
      </c>
      <c r="K68" s="195" t="s">
        <v>1055</v>
      </c>
      <c r="L68" s="196"/>
    </row>
    <row r="69" spans="9:12" ht="30" customHeight="1">
      <c r="I69" s="85">
        <v>2</v>
      </c>
      <c r="J69" s="86" t="s">
        <v>1056</v>
      </c>
      <c r="K69" s="195" t="s">
        <v>1057</v>
      </c>
      <c r="L69" s="196"/>
    </row>
    <row r="70" spans="9:12" ht="30" customHeight="1">
      <c r="I70" s="85">
        <v>3</v>
      </c>
      <c r="J70" s="86" t="s">
        <v>1058</v>
      </c>
      <c r="K70" s="195" t="s">
        <v>1059</v>
      </c>
      <c r="L70" s="196"/>
    </row>
    <row r="71" spans="9:12" ht="30" customHeight="1">
      <c r="I71" s="85">
        <v>4</v>
      </c>
      <c r="J71" s="86" t="s">
        <v>1060</v>
      </c>
      <c r="K71" s="195" t="s">
        <v>1061</v>
      </c>
      <c r="L71" s="196"/>
    </row>
    <row r="72" spans="9:12" ht="30" customHeight="1">
      <c r="I72" s="85">
        <v>5</v>
      </c>
      <c r="J72" s="86" t="s">
        <v>1062</v>
      </c>
      <c r="K72" s="195" t="s">
        <v>1063</v>
      </c>
      <c r="L72" s="196"/>
    </row>
    <row r="73" spans="9:12" ht="30" customHeight="1">
      <c r="I73" s="85">
        <v>6</v>
      </c>
      <c r="J73" s="86" t="s">
        <v>1064</v>
      </c>
      <c r="K73" s="195" t="s">
        <v>1065</v>
      </c>
      <c r="L73" s="196"/>
    </row>
    <row r="74" spans="9:12" ht="30" customHeight="1">
      <c r="I74" s="85">
        <v>7</v>
      </c>
      <c r="J74" s="86" t="s">
        <v>1066</v>
      </c>
      <c r="K74" s="195" t="s">
        <v>1067</v>
      </c>
      <c r="L74" s="196"/>
    </row>
    <row r="75" spans="9:12" ht="30" customHeight="1">
      <c r="I75" s="85">
        <v>8</v>
      </c>
      <c r="J75" s="86" t="s">
        <v>1068</v>
      </c>
      <c r="K75" s="195" t="s">
        <v>1069</v>
      </c>
      <c r="L75" s="196"/>
    </row>
    <row r="76" spans="9:12" ht="30" customHeight="1" thickBot="1">
      <c r="I76" s="87">
        <v>9</v>
      </c>
      <c r="J76" s="88" t="s">
        <v>1070</v>
      </c>
      <c r="K76" s="197" t="s">
        <v>1071</v>
      </c>
      <c r="L76" s="198"/>
    </row>
  </sheetData>
  <mergeCells count="61">
    <mergeCell ref="B3:B11"/>
    <mergeCell ref="B12:B37"/>
    <mergeCell ref="B38:B45"/>
    <mergeCell ref="K23:K24"/>
    <mergeCell ref="K25:K26"/>
    <mergeCell ref="J4:K4"/>
    <mergeCell ref="I5:I14"/>
    <mergeCell ref="J5:K5"/>
    <mergeCell ref="J6:K6"/>
    <mergeCell ref="J7:K7"/>
    <mergeCell ref="J8:K9"/>
    <mergeCell ref="J10:K10"/>
    <mergeCell ref="J11:K11"/>
    <mergeCell ref="J33:K33"/>
    <mergeCell ref="J12:K12"/>
    <mergeCell ref="J13:K13"/>
    <mergeCell ref="J34:K34"/>
    <mergeCell ref="J14:K14"/>
    <mergeCell ref="I15:I52"/>
    <mergeCell ref="J15:K15"/>
    <mergeCell ref="J16:K16"/>
    <mergeCell ref="J17:K18"/>
    <mergeCell ref="J19:J26"/>
    <mergeCell ref="K19:K20"/>
    <mergeCell ref="K21:K22"/>
    <mergeCell ref="J36:J43"/>
    <mergeCell ref="K37:K38"/>
    <mergeCell ref="K39:K40"/>
    <mergeCell ref="K41:K42"/>
    <mergeCell ref="J44:J45"/>
    <mergeCell ref="I2:L2"/>
    <mergeCell ref="J51:K51"/>
    <mergeCell ref="J52:K52"/>
    <mergeCell ref="I53:I62"/>
    <mergeCell ref="J53:K53"/>
    <mergeCell ref="J46:K47"/>
    <mergeCell ref="J48:K49"/>
    <mergeCell ref="J50:K50"/>
    <mergeCell ref="J27:K28"/>
    <mergeCell ref="J29:K29"/>
    <mergeCell ref="J30:K31"/>
    <mergeCell ref="J32:K32"/>
    <mergeCell ref="J54:K55"/>
    <mergeCell ref="J56:K56"/>
    <mergeCell ref="J57:K57"/>
    <mergeCell ref="J35:K35"/>
    <mergeCell ref="K71:L71"/>
    <mergeCell ref="J58:K59"/>
    <mergeCell ref="J60:K60"/>
    <mergeCell ref="J61:K61"/>
    <mergeCell ref="J62:K62"/>
    <mergeCell ref="I65:L65"/>
    <mergeCell ref="K67:L67"/>
    <mergeCell ref="K69:L69"/>
    <mergeCell ref="K70:L70"/>
    <mergeCell ref="K68:L68"/>
    <mergeCell ref="K72:L72"/>
    <mergeCell ref="K73:L73"/>
    <mergeCell ref="K74:L74"/>
    <mergeCell ref="K75:L75"/>
    <mergeCell ref="K76:L76"/>
  </mergeCells>
  <phoneticPr fontId="1" type="noConversion"/>
  <dataValidations disablePrompts="1" count="1">
    <dataValidation type="list" allowBlank="1" showInputMessage="1" showErrorMessage="1" sqref="J5">
      <formula1>"자연재난, 사회재난 및 안전사고, 공통"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3</vt:i4>
      </vt:variant>
    </vt:vector>
  </HeadingPairs>
  <TitlesOfParts>
    <vt:vector size="9" baseType="lpstr">
      <vt:lpstr>Sheet2</vt:lpstr>
      <vt:lpstr>로로우</vt:lpstr>
      <vt:lpstr>1. 2025년도 재난안전관리 예산집행 실적표</vt:lpstr>
      <vt:lpstr>2. 2025년도 재난안전관리 예산 로우데이터</vt:lpstr>
      <vt:lpstr>4. 2024년도 재난안전관리 예산 로우데이터</vt:lpstr>
      <vt:lpstr> (참고) 예산별 범례</vt:lpstr>
      <vt:lpstr>'1. 2025년도 재난안전관리 예산집행 실적표'!Print_Area</vt:lpstr>
      <vt:lpstr>'2. 2025년도 재난안전관리 예산 로우데이터'!Print_Area</vt:lpstr>
      <vt:lpstr>로로우!Print_Area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2025-02-02T06:45:20Z</dcterms:created>
  <dcterms:modified xsi:type="dcterms:W3CDTF">2026-03-30T04:43:50Z</dcterms:modified>
</cp:coreProperties>
</file>