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55" tabRatio="770"/>
  </bookViews>
  <sheets>
    <sheet name="표지" sheetId="19" r:id="rId1"/>
    <sheet name="설계서" sheetId="2" r:id="rId2"/>
    <sheet name="원가계산서" sheetId="3" r:id="rId3"/>
    <sheet name="총괄내역서" sheetId="4" r:id="rId4"/>
    <sheet name="세부내역서" sheetId="11" r:id="rId5"/>
    <sheet name="일위대가표" sheetId="12" r:id="rId6"/>
    <sheet name="물량산출서" sheetId="18" r:id="rId7"/>
  </sheets>
  <definedNames>
    <definedName name="_xlnm.Print_Area" localSheetId="6">물량산출서!$A$1:$F$20</definedName>
    <definedName name="_xlnm.Print_Area" localSheetId="1">설계서!$A$1:$R$20</definedName>
    <definedName name="_xlnm.Print_Area" localSheetId="4">세부내역서!$A$1:$N$28</definedName>
    <definedName name="_xlnm.Print_Area" localSheetId="5">일위대가표!$A$1:$N$35</definedName>
    <definedName name="_xlnm.Print_Area" localSheetId="3">총괄내역서!$A$1:$N$15</definedName>
    <definedName name="_xlnm.Print_Area" localSheetId="0">표지!$A$1:$M$24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3" i="12" l="1"/>
  <c r="C29" i="12" l="1"/>
  <c r="C25" i="12"/>
  <c r="C21" i="12"/>
  <c r="C15" i="11" s="1"/>
  <c r="C12" i="11"/>
  <c r="D8" i="12" l="1"/>
  <c r="A25" i="12"/>
  <c r="A3" i="19" l="1"/>
  <c r="M14" i="4" l="1"/>
  <c r="I27" i="11"/>
  <c r="J27" i="11"/>
  <c r="K27" i="11" s="1"/>
  <c r="K28" i="11" s="1"/>
  <c r="D6" i="11"/>
  <c r="D9" i="11"/>
  <c r="D12" i="11"/>
  <c r="D15" i="11"/>
  <c r="D24" i="11"/>
  <c r="D21" i="11"/>
  <c r="D18" i="11"/>
  <c r="J15" i="11"/>
  <c r="J12" i="11"/>
  <c r="E24" i="11"/>
  <c r="E21" i="11"/>
  <c r="E18" i="11"/>
  <c r="E15" i="11"/>
  <c r="E12" i="11"/>
  <c r="E9" i="11"/>
  <c r="E6" i="11"/>
  <c r="E33" i="12"/>
  <c r="E29" i="12"/>
  <c r="E25" i="12"/>
  <c r="E21" i="12"/>
  <c r="A33" i="12"/>
  <c r="A29" i="12"/>
  <c r="A21" i="12"/>
  <c r="A17" i="12"/>
  <c r="D14" i="12"/>
  <c r="E12" i="12"/>
  <c r="E6" i="12"/>
  <c r="D26" i="3" l="1"/>
  <c r="I28" i="11"/>
  <c r="C8" i="4" l="1"/>
  <c r="A14" i="11"/>
  <c r="A8" i="4" s="1"/>
  <c r="A17" i="11" l="1"/>
  <c r="A9" i="4" s="1"/>
  <c r="K15" i="11" l="1"/>
  <c r="A8" i="11"/>
  <c r="A6" i="4" s="1"/>
  <c r="A9" i="11"/>
  <c r="C24" i="11"/>
  <c r="C11" i="4" s="1"/>
  <c r="A24" i="11"/>
  <c r="C17" i="12"/>
  <c r="A15" i="11"/>
  <c r="A23" i="11"/>
  <c r="A11" i="4" s="1"/>
  <c r="K16" i="11" l="1"/>
  <c r="J24" i="11"/>
  <c r="K24" i="11" s="1"/>
  <c r="K25" i="11" s="1"/>
  <c r="C21" i="11" l="1"/>
  <c r="C10" i="4" s="1"/>
  <c r="A21" i="11"/>
  <c r="A18" i="11"/>
  <c r="A12" i="11"/>
  <c r="A20" i="11"/>
  <c r="A10" i="4" s="1"/>
  <c r="A11" i="11"/>
  <c r="A7" i="4" s="1"/>
  <c r="A5" i="11"/>
  <c r="A5" i="4" s="1"/>
  <c r="J18" i="11"/>
  <c r="C18" i="11"/>
  <c r="C9" i="4" s="1"/>
  <c r="J21" i="11" l="1"/>
  <c r="K21" i="11" s="1"/>
  <c r="K22" i="11" s="1"/>
  <c r="K18" i="11"/>
  <c r="K19" i="11" s="1"/>
  <c r="C6" i="12"/>
  <c r="C7" i="4"/>
  <c r="C6" i="11" l="1"/>
  <c r="C5" i="4" s="1"/>
  <c r="C12" i="12"/>
  <c r="C9" i="11" s="1"/>
  <c r="C6" i="4" s="1"/>
  <c r="K12" i="11"/>
  <c r="K13" i="11" s="1"/>
  <c r="B2" i="3"/>
  <c r="B2" i="4" s="1"/>
  <c r="B2" i="11" s="1"/>
  <c r="B2" i="12" s="1"/>
  <c r="B2" i="18" s="1"/>
  <c r="I13" i="4" l="1"/>
  <c r="H18" i="11" l="1"/>
  <c r="H12" i="11"/>
  <c r="D8" i="3"/>
  <c r="F18" i="11" l="1"/>
  <c r="I18" i="11"/>
  <c r="I12" i="11"/>
  <c r="F12" i="11"/>
  <c r="I21" i="11"/>
  <c r="F21" i="11"/>
  <c r="D10" i="3"/>
  <c r="D13" i="3" l="1"/>
  <c r="I22" i="11"/>
  <c r="G22" i="11"/>
  <c r="I13" i="11"/>
  <c r="G12" i="11"/>
  <c r="G13" i="11" s="1"/>
  <c r="I19" i="11"/>
  <c r="G18" i="11"/>
  <c r="G19" i="11" s="1"/>
  <c r="D14" i="3"/>
  <c r="D4" i="3" l="1"/>
  <c r="D7" i="3" s="1"/>
  <c r="D22" i="3" l="1"/>
  <c r="D23" i="3" l="1"/>
  <c r="D24" i="3" s="1"/>
  <c r="D25" i="3" s="1"/>
  <c r="D27" i="3" l="1"/>
  <c r="A6" i="12"/>
  <c r="A6" i="11" s="1"/>
  <c r="D28" i="3" l="1"/>
  <c r="K10" i="2"/>
  <c r="D29" i="3" l="1"/>
  <c r="D31" i="3" s="1"/>
  <c r="K11" i="2"/>
  <c r="K12" i="2" s="1"/>
  <c r="K9" i="2" s="1"/>
</calcChain>
</file>

<file path=xl/sharedStrings.xml><?xml version="1.0" encoding="utf-8"?>
<sst xmlns="http://schemas.openxmlformats.org/spreadsheetml/2006/main" count="271" uniqueCount="166">
  <si>
    <t>설       계       서</t>
    <phoneticPr fontId="1" type="noConversion"/>
  </si>
  <si>
    <t>도급비</t>
    <phoneticPr fontId="1" type="noConversion"/>
  </si>
  <si>
    <t>부가가치세</t>
    <phoneticPr fontId="1" type="noConversion"/>
  </si>
  <si>
    <t>총 공사비</t>
    <phoneticPr fontId="1" type="noConversion"/>
  </si>
  <si>
    <t>※ 공사개요</t>
    <phoneticPr fontId="1" type="noConversion"/>
  </si>
  <si>
    <t>구    분</t>
    <phoneticPr fontId="1" type="noConversion"/>
  </si>
  <si>
    <t>비    고</t>
    <phoneticPr fontId="1" type="noConversion"/>
  </si>
  <si>
    <t>공 사 원 가</t>
    <phoneticPr fontId="1" type="noConversion"/>
  </si>
  <si>
    <t>소        계</t>
    <phoneticPr fontId="1" type="noConversion"/>
  </si>
  <si>
    <t>순공사원가</t>
    <phoneticPr fontId="1" type="noConversion"/>
  </si>
  <si>
    <t>재료비</t>
    <phoneticPr fontId="1" type="noConversion"/>
  </si>
  <si>
    <t>노무비</t>
    <phoneticPr fontId="1" type="noConversion"/>
  </si>
  <si>
    <t>퇴직 공제 부금비</t>
    <phoneticPr fontId="1" type="noConversion"/>
  </si>
  <si>
    <t>산업안전보건관리비</t>
    <phoneticPr fontId="1" type="noConversion"/>
  </si>
  <si>
    <t>기타 경비</t>
    <phoneticPr fontId="1" type="noConversion"/>
  </si>
  <si>
    <t>계</t>
    <phoneticPr fontId="1" type="noConversion"/>
  </si>
  <si>
    <t>일반관리비</t>
    <phoneticPr fontId="1" type="noConversion"/>
  </si>
  <si>
    <t>부가가치세</t>
    <phoneticPr fontId="1" type="noConversion"/>
  </si>
  <si>
    <t>도급공사비</t>
    <phoneticPr fontId="1" type="noConversion"/>
  </si>
  <si>
    <t>관급자재비</t>
    <phoneticPr fontId="1" type="noConversion"/>
  </si>
  <si>
    <t>총 공 사 비</t>
    <phoneticPr fontId="1" type="noConversion"/>
  </si>
  <si>
    <t>경  비</t>
    <phoneticPr fontId="1" type="noConversion"/>
  </si>
  <si>
    <t>비        목</t>
    <phoneticPr fontId="1" type="noConversion"/>
  </si>
  <si>
    <t>구    성    비</t>
    <phoneticPr fontId="1" type="noConversion"/>
  </si>
  <si>
    <t>금        액</t>
    <phoneticPr fontId="1" type="noConversion"/>
  </si>
  <si>
    <t>비        고</t>
    <phoneticPr fontId="1" type="noConversion"/>
  </si>
  <si>
    <t>직 접 재 료 비</t>
    <phoneticPr fontId="1" type="noConversion"/>
  </si>
  <si>
    <t>간 접 재 료 비</t>
    <phoneticPr fontId="1" type="noConversion"/>
  </si>
  <si>
    <t>소    계</t>
    <phoneticPr fontId="1" type="noConversion"/>
  </si>
  <si>
    <t>직 접 노 무 비</t>
    <phoneticPr fontId="1" type="noConversion"/>
  </si>
  <si>
    <t>간 접 노 무 비</t>
    <phoneticPr fontId="1" type="noConversion"/>
  </si>
  <si>
    <t>산 재 보 험 료</t>
    <phoneticPr fontId="1" type="noConversion"/>
  </si>
  <si>
    <t>기 계 경 비</t>
    <phoneticPr fontId="1" type="noConversion"/>
  </si>
  <si>
    <t>운   반   비</t>
    <phoneticPr fontId="1" type="noConversion"/>
  </si>
  <si>
    <t>고 용 보 험 료</t>
    <phoneticPr fontId="1" type="noConversion"/>
  </si>
  <si>
    <t>건 강 보 험 료</t>
    <phoneticPr fontId="1" type="noConversion"/>
  </si>
  <si>
    <t>연 금 보 험 료</t>
    <phoneticPr fontId="1" type="noConversion"/>
  </si>
  <si>
    <t>폐기물 처리비</t>
    <phoneticPr fontId="1" type="noConversion"/>
  </si>
  <si>
    <t>환경 보전비</t>
    <phoneticPr fontId="1" type="noConversion"/>
  </si>
  <si>
    <t>이        윤</t>
    <phoneticPr fontId="1" type="noConversion"/>
  </si>
  <si>
    <t xml:space="preserve">공 사 명 : </t>
    <phoneticPr fontId="1" type="noConversion"/>
  </si>
  <si>
    <t>단위</t>
    <phoneticPr fontId="1" type="noConversion"/>
  </si>
  <si>
    <t>수량</t>
    <phoneticPr fontId="1" type="noConversion"/>
  </si>
  <si>
    <t>비고</t>
    <phoneticPr fontId="1" type="noConversion"/>
  </si>
  <si>
    <t>공  종  명</t>
    <phoneticPr fontId="1" type="noConversion"/>
  </si>
  <si>
    <t>규  격</t>
    <phoneticPr fontId="1" type="noConversion"/>
  </si>
  <si>
    <t>합  계</t>
    <phoneticPr fontId="1" type="noConversion"/>
  </si>
  <si>
    <t>재 료 비</t>
    <phoneticPr fontId="1" type="noConversion"/>
  </si>
  <si>
    <t>노 무 비</t>
    <phoneticPr fontId="1" type="noConversion"/>
  </si>
  <si>
    <t>경  비</t>
    <phoneticPr fontId="1" type="noConversion"/>
  </si>
  <si>
    <t>단 가</t>
    <phoneticPr fontId="1" type="noConversion"/>
  </si>
  <si>
    <t>금 액</t>
    <phoneticPr fontId="1" type="noConversion"/>
  </si>
  <si>
    <t>노무비*3.7%</t>
    <phoneticPr fontId="1" type="noConversion"/>
  </si>
  <si>
    <t>노무비*1.01%</t>
    <phoneticPr fontId="1" type="noConversion"/>
  </si>
  <si>
    <t>(노무비+경비+일반관리비)의 15% 이내</t>
    <phoneticPr fontId="1" type="noConversion"/>
  </si>
  <si>
    <t>공급가액의 10%</t>
    <phoneticPr fontId="1" type="noConversion"/>
  </si>
  <si>
    <t>공 급 가 액</t>
    <phoneticPr fontId="1" type="noConversion"/>
  </si>
  <si>
    <t>공  사  원  가  계  산  서</t>
    <phoneticPr fontId="1" type="noConversion"/>
  </si>
  <si>
    <t>총  괄  내  역  서</t>
    <phoneticPr fontId="1" type="noConversion"/>
  </si>
  <si>
    <t>일  위  대  가  표</t>
    <phoneticPr fontId="1" type="noConversion"/>
  </si>
  <si>
    <t>세  부  내  역  서</t>
    <phoneticPr fontId="1" type="noConversion"/>
  </si>
  <si>
    <t>비  고</t>
    <phoneticPr fontId="1" type="noConversion"/>
  </si>
  <si>
    <t>품  명</t>
    <phoneticPr fontId="1" type="noConversion"/>
  </si>
  <si>
    <t>페이지</t>
    <phoneticPr fontId="1" type="noConversion"/>
  </si>
  <si>
    <t>물  량  산  출  서</t>
    <phoneticPr fontId="1" type="noConversion"/>
  </si>
  <si>
    <t>산  출  식</t>
    <phoneticPr fontId="1" type="noConversion"/>
  </si>
  <si>
    <t>물  량</t>
    <phoneticPr fontId="1" type="noConversion"/>
  </si>
  <si>
    <t>단  위</t>
    <phoneticPr fontId="1" type="noConversion"/>
  </si>
  <si>
    <t>관급자재비</t>
    <phoneticPr fontId="1" type="noConversion"/>
  </si>
  <si>
    <t>금          액</t>
    <phoneticPr fontId="1" type="noConversion"/>
  </si>
  <si>
    <t xml:space="preserve">공사명 : </t>
    <phoneticPr fontId="1" type="noConversion"/>
  </si>
  <si>
    <t>(재료비+노무비+경비)의 6%</t>
    <phoneticPr fontId="1" type="noConversion"/>
  </si>
  <si>
    <t>식</t>
    <phoneticPr fontId="1" type="noConversion"/>
  </si>
  <si>
    <t>직접노무비*4.5%</t>
    <phoneticPr fontId="1" type="noConversion"/>
  </si>
  <si>
    <t>직접노무비*2.3%</t>
    <phoneticPr fontId="1" type="noConversion"/>
  </si>
  <si>
    <t>(재료비+직접노무비+산출경비)*%</t>
    <phoneticPr fontId="1" type="noConversion"/>
  </si>
  <si>
    <t>작업설∙부산물 등(△)</t>
    <phoneticPr fontId="1" type="noConversion"/>
  </si>
  <si>
    <t>인</t>
    <phoneticPr fontId="1" type="noConversion"/>
  </si>
  <si>
    <t>인 건 비</t>
    <phoneticPr fontId="1" type="noConversion"/>
  </si>
  <si>
    <t>인건비</t>
    <phoneticPr fontId="1" type="noConversion"/>
  </si>
  <si>
    <t>계</t>
    <phoneticPr fontId="1" type="noConversion"/>
  </si>
  <si>
    <t>합   계</t>
    <phoneticPr fontId="1" type="noConversion"/>
  </si>
  <si>
    <r>
      <t>※ 2023년 건축</t>
    </r>
    <r>
      <rPr>
        <sz val="12"/>
        <color theme="1"/>
        <rFont val="맑은 고딕"/>
        <family val="3"/>
        <charset val="129"/>
      </rPr>
      <t>∙</t>
    </r>
    <r>
      <rPr>
        <sz val="12"/>
        <color theme="1"/>
        <rFont val="맑은 고딕"/>
        <family val="3"/>
        <charset val="129"/>
        <scheme val="minor"/>
      </rPr>
      <t>산업환경설비공사 원가계산 제비율 적용기준</t>
    </r>
    <phoneticPr fontId="1" type="noConversion"/>
  </si>
  <si>
    <t>직접노무비*12.2%</t>
    <phoneticPr fontId="1" type="noConversion"/>
  </si>
  <si>
    <t>직접노무비*3.545%</t>
    <phoneticPr fontId="1" type="noConversion"/>
  </si>
  <si>
    <t>(재료비+노무비)*5.8%</t>
    <phoneticPr fontId="1" type="noConversion"/>
  </si>
  <si>
    <t>공구손료*노무비 3%</t>
    <phoneticPr fontId="1" type="noConversion"/>
  </si>
  <si>
    <t>식</t>
    <phoneticPr fontId="1" type="noConversion"/>
  </si>
  <si>
    <t>잡재료 및 소모재료 3%</t>
    <phoneticPr fontId="1" type="noConversion"/>
  </si>
  <si>
    <t>천단위 이하 절사</t>
    <phoneticPr fontId="1" type="noConversion"/>
  </si>
  <si>
    <t>설    계    내    역    서</t>
    <phoneticPr fontId="88" type="noConversion"/>
  </si>
  <si>
    <t>번호</t>
    <phoneticPr fontId="1" type="noConversion"/>
  </si>
  <si>
    <t>구분</t>
    <phoneticPr fontId="1" type="noConversion"/>
  </si>
  <si>
    <t>적용</t>
    <phoneticPr fontId="1" type="noConversion"/>
  </si>
  <si>
    <t>설계서</t>
    <phoneticPr fontId="1" type="noConversion"/>
  </si>
  <si>
    <t>○</t>
    <phoneticPr fontId="1" type="noConversion"/>
  </si>
  <si>
    <t>필수</t>
    <phoneticPr fontId="1" type="noConversion"/>
  </si>
  <si>
    <t>원가계산서</t>
    <phoneticPr fontId="1" type="noConversion"/>
  </si>
  <si>
    <t>내역서(총괄, 세부)</t>
    <phoneticPr fontId="1" type="noConversion"/>
  </si>
  <si>
    <t>관급내역서(총괄,세부)</t>
    <phoneticPr fontId="1" type="noConversion"/>
  </si>
  <si>
    <t>선택</t>
    <phoneticPr fontId="1" type="noConversion"/>
  </si>
  <si>
    <t>일위대가표</t>
    <phoneticPr fontId="1" type="noConversion"/>
  </si>
  <si>
    <t>단가산출서</t>
    <phoneticPr fontId="1" type="noConversion"/>
  </si>
  <si>
    <t>물량산출서</t>
    <phoneticPr fontId="1" type="noConversion"/>
  </si>
  <si>
    <t>계산서(구조, 용량 등)</t>
    <phoneticPr fontId="1" type="noConversion"/>
  </si>
  <si>
    <t>부   장</t>
    <phoneticPr fontId="1" type="noConversion"/>
  </si>
  <si>
    <t>시설관리부장 유응균</t>
    <phoneticPr fontId="1" type="noConversion"/>
  </si>
  <si>
    <t>심 사 자</t>
    <phoneticPr fontId="1" type="noConversion"/>
  </si>
  <si>
    <t>설 계 자</t>
    <phoneticPr fontId="1" type="noConversion"/>
  </si>
  <si>
    <t>기술 5급 권혁준</t>
    <phoneticPr fontId="1" type="noConversion"/>
  </si>
  <si>
    <t>과천주차빌딩</t>
    <phoneticPr fontId="1" type="noConversion"/>
  </si>
  <si>
    <t>SET</t>
    <phoneticPr fontId="1" type="noConversion"/>
  </si>
  <si>
    <t>권상기(TM 구동기 포함)</t>
    <phoneticPr fontId="1" type="noConversion"/>
  </si>
  <si>
    <t>CP 제어반</t>
    <phoneticPr fontId="1" type="noConversion"/>
  </si>
  <si>
    <t>이탈방지장치, 비상가이드</t>
    <phoneticPr fontId="1" type="noConversion"/>
  </si>
  <si>
    <t>손끼임방지장치</t>
    <phoneticPr fontId="1" type="noConversion"/>
  </si>
  <si>
    <t>권상기 철거</t>
    <phoneticPr fontId="1" type="noConversion"/>
  </si>
  <si>
    <t>대</t>
    <phoneticPr fontId="1" type="noConversion"/>
  </si>
  <si>
    <t>대</t>
    <phoneticPr fontId="1" type="noConversion"/>
  </si>
  <si>
    <t>대</t>
    <phoneticPr fontId="1" type="noConversion"/>
  </si>
  <si>
    <t xml:space="preserve">설치, 전기품셈 5-36 </t>
    <phoneticPr fontId="1" type="noConversion"/>
  </si>
  <si>
    <t>제 1호표 권상기/11kw이하/단위 대</t>
    <phoneticPr fontId="1" type="noConversion"/>
  </si>
  <si>
    <t>전기품셈 5-38</t>
    <phoneticPr fontId="1" type="noConversion"/>
  </si>
  <si>
    <t>권상기 결선</t>
    <phoneticPr fontId="1" type="noConversion"/>
  </si>
  <si>
    <t>제어반</t>
    <phoneticPr fontId="1" type="noConversion"/>
  </si>
  <si>
    <t>설치, 전기품셈 5-39</t>
    <phoneticPr fontId="1" type="noConversion"/>
  </si>
  <si>
    <t xml:space="preserve">철거 50% </t>
    <phoneticPr fontId="1" type="noConversion"/>
  </si>
  <si>
    <t>철거 40%</t>
    <phoneticPr fontId="1" type="noConversion"/>
  </si>
  <si>
    <t>제어반 철거</t>
    <phoneticPr fontId="1" type="noConversion"/>
  </si>
  <si>
    <t>플랜트전공</t>
    <phoneticPr fontId="1" type="noConversion"/>
  </si>
  <si>
    <t>권상기 설치</t>
    <phoneticPr fontId="1" type="noConversion"/>
  </si>
  <si>
    <t>제어반 설치</t>
    <phoneticPr fontId="1" type="noConversion"/>
  </si>
  <si>
    <t>제 2호표 제어반/11kw 이하</t>
    <phoneticPr fontId="1" type="noConversion"/>
  </si>
  <si>
    <t>제 3호표 이탈방지장치</t>
    <phoneticPr fontId="1" type="noConversion"/>
  </si>
  <si>
    <t>제 4호표 손끼임방지장치</t>
    <phoneticPr fontId="1" type="noConversion"/>
  </si>
  <si>
    <t>제 7호표 비상통화장치</t>
    <phoneticPr fontId="1" type="noConversion"/>
  </si>
  <si>
    <t>정보통신 8-1-6</t>
    <phoneticPr fontId="1" type="noConversion"/>
  </si>
  <si>
    <t>통신설비공</t>
    <phoneticPr fontId="1" type="noConversion"/>
  </si>
  <si>
    <t>플렌트전공</t>
    <phoneticPr fontId="1" type="noConversion"/>
  </si>
  <si>
    <t>전기품셈 6-2</t>
    <phoneticPr fontId="1" type="noConversion"/>
  </si>
  <si>
    <t>전기품셈 5-36</t>
    <phoneticPr fontId="1" type="noConversion"/>
  </si>
  <si>
    <t>계장공</t>
    <phoneticPr fontId="1" type="noConversion"/>
  </si>
  <si>
    <t>계장공</t>
    <phoneticPr fontId="1" type="noConversion"/>
  </si>
  <si>
    <t>검사수수료</t>
    <phoneticPr fontId="1" type="noConversion"/>
  </si>
  <si>
    <t>식</t>
    <phoneticPr fontId="1" type="noConversion"/>
  </si>
  <si>
    <t>-</t>
    <phoneticPr fontId="1" type="noConversion"/>
  </si>
  <si>
    <t>(재료비+노무비+경비+일반관리비+이윤+검사수수료)</t>
    <phoneticPr fontId="1" type="noConversion"/>
  </si>
  <si>
    <t>2023. 11. 6.</t>
    <phoneticPr fontId="86" type="noConversion"/>
  </si>
  <si>
    <t>검사수수료</t>
    <phoneticPr fontId="1" type="noConversion"/>
  </si>
  <si>
    <t>(재료비+직접노무비)*3.09%</t>
    <phoneticPr fontId="1" type="noConversion"/>
  </si>
  <si>
    <t>과천주차빌딩 승강기 부품교체 공사</t>
    <phoneticPr fontId="1" type="noConversion"/>
  </si>
  <si>
    <t>기술 4급 황재영
기술 4급 김만전</t>
    <phoneticPr fontId="1" type="noConversion"/>
  </si>
  <si>
    <t>대</t>
    <phoneticPr fontId="1" type="noConversion"/>
  </si>
  <si>
    <t>제 5호표 비상구출장치</t>
    <phoneticPr fontId="1" type="noConversion"/>
  </si>
  <si>
    <t>비상구출장치</t>
    <phoneticPr fontId="1" type="noConversion"/>
  </si>
  <si>
    <t>2k5va-</t>
    <phoneticPr fontId="1" type="noConversion"/>
  </si>
  <si>
    <t>비상통화장치</t>
    <phoneticPr fontId="1" type="noConversion"/>
  </si>
  <si>
    <t>380v/7.5w(12인승, 900kg)</t>
    <phoneticPr fontId="1" type="noConversion"/>
  </si>
  <si>
    <t>mck200-1.0-1000-2(12인승, 900kg)</t>
    <phoneticPr fontId="1" type="noConversion"/>
  </si>
  <si>
    <t>이노에스템</t>
    <phoneticPr fontId="1" type="noConversion"/>
  </si>
  <si>
    <t>도어 UNIT,도어 MOTOR(카햇다)</t>
    <phoneticPr fontId="1" type="noConversion"/>
  </si>
  <si>
    <t>12인승, 900kg</t>
    <phoneticPr fontId="1" type="noConversion"/>
  </si>
  <si>
    <t>제 6호표 도어유니트(카햇다)</t>
    <phoneticPr fontId="1" type="noConversion"/>
  </si>
  <si>
    <t>인터폰4선식 4G 
VoLTE 무선방식</t>
    <phoneticPr fontId="1" type="noConversion"/>
  </si>
  <si>
    <t>주차빌딩 승강기 7대 안전장치 설치</t>
  </si>
  <si>
    <t>사업위치 : 과천시 별양동 1-34 과천주차빌딩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</si>
</sst>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8">
    <numFmt numFmtId="42" formatCode="_-&quot;₩&quot;* #,##0_-;\-&quot;₩&quot;* #,##0_-;_-&quot;₩&quot;* &quot;-&quot;_-;_-@_-"/>
    <numFmt numFmtId="41" formatCode="_-* #,##0_-;\-* #,##0_-;_-* &quot;-&quot;_-;_-@_-"/>
    <numFmt numFmtId="44" formatCode="_-&quot;₩&quot;* #,##0.00_-;\-&quot;₩&quot;* #,##0.00_-;_-&quot;₩&quot;* &quot;-&quot;??_-;_-@_-"/>
    <numFmt numFmtId="43" formatCode="_-* #,##0.00_-;\-* #,##0.00_-;_-* &quot;-&quot;??_-;_-@_-"/>
    <numFmt numFmtId="176" formatCode="[DBNum4]&quot;금&quot;[$-412]General&quot;원&quot;"/>
    <numFmt numFmtId="177" formatCode="_-* #,##0_-;\-* #,##0_-;_-* &quot;-&quot;??_-;_-@_-"/>
    <numFmt numFmtId="178" formatCode="0.0%"/>
    <numFmt numFmtId="179" formatCode="0.000"/>
    <numFmt numFmtId="180" formatCode="_ * #,##0_ ;_ * \-#,##0_ ;_ * &quot;-&quot;_ ;_ @_ "/>
    <numFmt numFmtId="181" formatCode="#."/>
    <numFmt numFmtId="182" formatCode="#000"/>
    <numFmt numFmtId="183" formatCode="#,##0;&quot;-&quot;#,##0"/>
    <numFmt numFmtId="184" formatCode="#.00"/>
    <numFmt numFmtId="185" formatCode="#,##0.00&quot;?_);\(#,##0.00&quot;&quot;?&quot;\)"/>
    <numFmt numFmtId="186" formatCode="?/?#"/>
    <numFmt numFmtId="187" formatCode="&quot;₩&quot;#,##0.0;&quot;₩&quot;\-#,##0.0"/>
    <numFmt numFmtId="188" formatCode="&quot;- &quot;#,##0.000"/>
    <numFmt numFmtId="189" formatCode="_ * #\!\,##0_ ;_ * &quot;₩&quot;\!\-#\!\,##0_ ;_ * &quot;-&quot;_ ;_ @_ "/>
    <numFmt numFmtId="190" formatCode="_ &quot;₩&quot;* #,##0_ ;_ &quot;₩&quot;* &quot;₩&quot;&quot;₩&quot;&quot;₩&quot;&quot;₩&quot;&quot;₩&quot;&quot;₩&quot;\-#,##0_ ;_ &quot;₩&quot;* &quot;-&quot;_ ;_ @_ "/>
    <numFmt numFmtId="191" formatCode="&quot;$&quot;#,##0.00;[Red]\-&quot;$&quot;#,##0.00"/>
    <numFmt numFmtId="192" formatCode="_ * #,##0.00_ ;_ * \-#,##0.00_ ;_ * &quot;-&quot;??_ ;_ @_ "/>
    <numFmt numFmtId="193" formatCode="0.00_);[Red]\(0.00\)"/>
    <numFmt numFmtId="194" formatCode="&quot;₩&quot;#,##0;&quot;₩&quot;\-#,##0"/>
    <numFmt numFmtId="195" formatCode="%#.00"/>
    <numFmt numFmtId="196" formatCode="#,###&quot; &quot;;\(#,###\)"/>
    <numFmt numFmtId="197" formatCode="#,###&quot;  &quot;;\(#,###\)&quot; &quot;"/>
    <numFmt numFmtId="198" formatCode="\$#.00"/>
    <numFmt numFmtId="199" formatCode="#,##0.000&quot; m³&quot;"/>
    <numFmt numFmtId="200" formatCode="#,##0;[Red]&quot;-&quot;#,##0"/>
    <numFmt numFmtId="201" formatCode="#,##0.00;[Red]&quot;-&quot;#,##0.00"/>
    <numFmt numFmtId="202" formatCode="_ &quot;₩&quot;* #,##0_ ;_ &quot;₩&quot;* \-#,##0_ ;_ &quot;₩&quot;* &quot;-&quot;_ ;_ @_ "/>
    <numFmt numFmtId="203" formatCode="_ &quot;₩&quot;* #,##0.00_ ;_ &quot;₩&quot;* \-#,##0.00_ ;_ &quot;₩&quot;* &quot;-&quot;??_ ;_ @_ "/>
    <numFmt numFmtId="204" formatCode="_(&quot;$&quot;* #,##0_);_(&quot;$&quot;* \(#,##0\);_(&quot;$&quot;* &quot;-&quot;_);_(@_)"/>
    <numFmt numFmtId="205" formatCode="_(&quot;$&quot;* #,##0.00_);_(&quot;$&quot;* \(#,##0.00\);_(&quot;$&quot;* &quot;-&quot;??_);_(@_)"/>
    <numFmt numFmtId="206" formatCode="&quot;₩&quot;#,##0.00;[Red]&quot;₩&quot;\-#,##0.00"/>
    <numFmt numFmtId="207" formatCode="&quot;₩&quot;#,##0;[Red]&quot;₩&quot;\-#,##0"/>
    <numFmt numFmtId="208" formatCode="#00&quot;-&quot;0000"/>
    <numFmt numFmtId="209" formatCode="##00"/>
    <numFmt numFmtId="210" formatCode="_-* #,##0\ &quot;Esc.&quot;_-;\-* #,##0\ &quot;Esc.&quot;_-;_-* &quot;-&quot;\ &quot;Esc.&quot;_-;_-@_-"/>
    <numFmt numFmtId="211" formatCode="#,##0&quot; F&quot;_);[Red]\(#,##0&quot; F&quot;\)"/>
    <numFmt numFmtId="212" formatCode="&quot;$&quot;#,##0;\-&quot;$&quot;#,##0"/>
    <numFmt numFmtId="213" formatCode="#,##0.00&quot; F&quot;_);[Red]\(#,##0.00&quot; F&quot;\)"/>
    <numFmt numFmtId="214" formatCode="#,##0&quot; $&quot;;\-#,##0&quot; $&quot;"/>
    <numFmt numFmtId="215" formatCode="#,##0&quot; $&quot;;[Red]\-#,##0&quot; $&quot;"/>
    <numFmt numFmtId="216" formatCode="_-* #,##0\ _F_-;\-* #,##0\ _F_-;_-* &quot;-&quot;\ _F_-;_-@_-"/>
    <numFmt numFmtId="217" formatCode="#,##0_)&quot;₩&quot;&quot;₩&quot;&quot;₩&quot;\ &quot;?&quot;&quot;₩&quot;&quot;₩&quot;&quot;₩&quot;\ "/>
    <numFmt numFmtId="218" formatCode="&quot;$&quot;#,##0_);[Red]\(&quot;$&quot;#,##0\)"/>
    <numFmt numFmtId="219" formatCode="#,##0_)&quot;?&quot;&quot;₩&quot;&quot;₩&quot;&quot;₩&quot;\ "/>
    <numFmt numFmtId="220" formatCode="m\o\n\th\ d\,\ yyyy"/>
    <numFmt numFmtId="221" formatCode="0_ "/>
    <numFmt numFmtId="222" formatCode="_-* #,##0\ _D_M_-;\-* #,##0\ _D_M_-;_-* &quot;-&quot;\ _D_M_-;_-@_-"/>
    <numFmt numFmtId="223" formatCode="_-* #,##0.00\ _D_M_-;\-* #,##0.00\ _D_M_-;_-* &quot;-&quot;??\ _D_M_-;_-@_-"/>
    <numFmt numFmtId="224" formatCode="0.00&quot;  &quot;"/>
    <numFmt numFmtId="225" formatCode="000&quot;-&quot;0000"/>
    <numFmt numFmtId="226" formatCode="00##"/>
    <numFmt numFmtId="227" formatCode="_-[$€-2]* #,##0.00_-;\-[$€-2]* #,##0.00_-;_-[$€-2]* &quot;-&quot;??_-"/>
    <numFmt numFmtId="228" formatCode="_(&quot;$&quot;* #,##0.0_);_(&quot;$&quot;* \(#,##0.0\);_(&quot;$&quot;* &quot;-&quot;??_);_(@_)"/>
    <numFmt numFmtId="229" formatCode="0,,"/>
    <numFmt numFmtId="230" formatCode="dd\-mmm\-yy"/>
    <numFmt numFmtId="231" formatCode="0.0&quot;  &quot;"/>
    <numFmt numFmtId="232" formatCode="#,##0.00&quot; $&quot;;\-#,##0.00&quot; $&quot;"/>
    <numFmt numFmtId="233" formatCode="0.00000"/>
    <numFmt numFmtId="234" formatCode="yy&quot;年&quot;\ m&quot;月&quot;\ d&quot;日&quot;"/>
    <numFmt numFmtId="235" formatCode="#,##0.00&quot; $&quot;;[Red]\-#,##0.00&quot; $&quot;"/>
    <numFmt numFmtId="236" formatCode="_-* #,##0\ &quot;DM&quot;_-;\-* #,##0\ &quot;DM&quot;_-;_-* &quot;-&quot;\ &quot;DM&quot;_-;_-@_-"/>
    <numFmt numFmtId="237" formatCode="_-* #,##0.00\ &quot;DM&quot;_-;\-* #,##0.00\ &quot;DM&quot;_-;_-* &quot;-&quot;??\ &quot;DM&quot;_-;_-@_-"/>
    <numFmt numFmtId="238" formatCode="&quot;&lt;&quot;\&amp;General\&amp;&quot;&gt;&quot;"/>
    <numFmt numFmtId="239" formatCode="#,##0_ "/>
  </numFmts>
  <fonts count="92">
    <font>
      <sz val="11"/>
      <color theme="1"/>
      <name val="맑은 고딕"/>
      <family val="2"/>
      <scheme val="minor"/>
    </font>
    <font>
      <sz val="8"/>
      <name val="맑은 고딕"/>
      <family val="3"/>
      <charset val="129"/>
      <scheme val="minor"/>
    </font>
    <font>
      <sz val="12"/>
      <color theme="1"/>
      <name val="맑은 고딕"/>
      <family val="2"/>
      <scheme val="minor"/>
    </font>
    <font>
      <b/>
      <sz val="14"/>
      <color theme="1"/>
      <name val="맑은 고딕"/>
      <family val="3"/>
      <charset val="129"/>
      <scheme val="minor"/>
    </font>
    <font>
      <b/>
      <sz val="24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2"/>
      <scheme val="minor"/>
    </font>
    <font>
      <sz val="10"/>
      <color theme="1"/>
      <name val="맑은 고딕"/>
      <family val="3"/>
      <charset val="129"/>
      <scheme val="minor"/>
    </font>
    <font>
      <sz val="13"/>
      <color theme="1"/>
      <name val="맑은 고딕"/>
      <family val="2"/>
      <scheme val="minor"/>
    </font>
    <font>
      <sz val="11"/>
      <name val="돋움"/>
      <family val="3"/>
      <charset val="129"/>
    </font>
    <font>
      <b/>
      <sz val="10"/>
      <color theme="1"/>
      <name val="맑은 고딕"/>
      <family val="3"/>
      <charset val="129"/>
      <scheme val="minor"/>
    </font>
    <font>
      <b/>
      <sz val="13"/>
      <color theme="1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b/>
      <u/>
      <sz val="20"/>
      <color theme="1"/>
      <name val="맑은 고딕"/>
      <family val="3"/>
      <charset val="129"/>
      <scheme val="minor"/>
    </font>
    <font>
      <b/>
      <sz val="20"/>
      <color theme="1"/>
      <name val="맑은 고딕"/>
      <family val="3"/>
      <charset val="129"/>
      <scheme val="minor"/>
    </font>
    <font>
      <sz val="12"/>
      <color theme="1"/>
      <name val="맑은 고딕"/>
      <family val="3"/>
      <charset val="129"/>
    </font>
    <font>
      <sz val="11"/>
      <color theme="1"/>
      <name val="맑은 고딕"/>
      <family val="2"/>
      <scheme val="minor"/>
    </font>
    <font>
      <sz val="11"/>
      <color indexed="8"/>
      <name val="맑은 고딕"/>
      <family val="3"/>
      <charset val="129"/>
    </font>
    <font>
      <sz val="12"/>
      <name val="바탕체"/>
      <family val="1"/>
      <charset val="129"/>
    </font>
    <font>
      <sz val="12"/>
      <name val="돋움체"/>
      <family val="3"/>
      <charset val="129"/>
    </font>
    <font>
      <sz val="12"/>
      <name val="굴림체"/>
      <family val="3"/>
      <charset val="129"/>
    </font>
    <font>
      <i/>
      <sz val="12"/>
      <name val="굴림체"/>
      <family val="3"/>
      <charset val="129"/>
    </font>
    <font>
      <sz val="10"/>
      <name val="Arial"/>
      <family val="2"/>
    </font>
    <font>
      <sz val="10"/>
      <name val="MS Sans Serif"/>
      <family val="2"/>
    </font>
    <font>
      <sz val="10"/>
      <name val="굴림체"/>
      <family val="3"/>
      <charset val="129"/>
    </font>
    <font>
      <sz val="1"/>
      <color indexed="16"/>
      <name val="Courier"/>
      <family val="3"/>
    </font>
    <font>
      <sz val="1"/>
      <color indexed="8"/>
      <name val="Courier"/>
      <family val="3"/>
    </font>
    <font>
      <sz val="12"/>
      <name val="Times New Roman"/>
      <family val="1"/>
    </font>
    <font>
      <b/>
      <sz val="1"/>
      <color indexed="8"/>
      <name val="Courier"/>
      <family val="3"/>
    </font>
    <font>
      <sz val="11"/>
      <name val="바탕체"/>
      <family val="1"/>
      <charset val="129"/>
    </font>
    <font>
      <sz val="10"/>
      <name val="Courier New"/>
      <family val="3"/>
    </font>
    <font>
      <sz val="10"/>
      <name val="옛체"/>
      <family val="1"/>
      <charset val="129"/>
    </font>
    <font>
      <sz val="1"/>
      <color indexed="0"/>
      <name val="Courier"/>
      <family val="3"/>
    </font>
    <font>
      <sz val="12"/>
      <name val="¹ÙÅÁÃ¼"/>
      <family val="1"/>
      <charset val="129"/>
    </font>
    <font>
      <u/>
      <sz val="11"/>
      <color indexed="36"/>
      <name val="돋움"/>
      <family val="3"/>
      <charset val="129"/>
    </font>
    <font>
      <sz val="14"/>
      <name val="뼥?ⓒ"/>
      <family val="1"/>
      <charset val="129"/>
    </font>
    <font>
      <sz val="11"/>
      <name val="굴림체"/>
      <family val="3"/>
      <charset val="129"/>
    </font>
    <font>
      <sz val="9"/>
      <name val="MS Sans Serif"/>
      <family val="2"/>
    </font>
    <font>
      <sz val="12"/>
      <name val="뼻뮝"/>
      <family val="3"/>
      <charset val="129"/>
    </font>
    <font>
      <sz val="12"/>
      <name val="돋움"/>
      <family val="3"/>
      <charset val="129"/>
    </font>
    <font>
      <sz val="10"/>
      <name val="명조"/>
      <family val="3"/>
      <charset val="129"/>
    </font>
    <font>
      <sz val="10"/>
      <name val="바탕체"/>
      <family val="1"/>
      <charset val="129"/>
    </font>
    <font>
      <sz val="10"/>
      <color indexed="12"/>
      <name val="굴림체"/>
      <family val="3"/>
      <charset val="129"/>
    </font>
    <font>
      <sz val="18"/>
      <name val="돋움체"/>
      <family val="3"/>
      <charset val="129"/>
    </font>
    <font>
      <b/>
      <sz val="16"/>
      <name val="돋움체"/>
      <family val="3"/>
      <charset val="129"/>
    </font>
    <font>
      <sz val="10"/>
      <name val="QBJ-명조10pt"/>
      <family val="3"/>
      <charset val="129"/>
    </font>
    <font>
      <sz val="12"/>
      <color indexed="8"/>
      <name val="바탕체"/>
      <family val="1"/>
      <charset val="129"/>
    </font>
    <font>
      <i/>
      <outline/>
      <shadow/>
      <u/>
      <sz val="1"/>
      <color indexed="24"/>
      <name val="Courier"/>
      <family val="3"/>
    </font>
    <font>
      <sz val="12"/>
      <name val="￠R¡×IoUAAA¡ER￠R¡¿u"/>
      <family val="1"/>
      <charset val="129"/>
    </font>
    <font>
      <sz val="12"/>
      <name val="ⓒoUAAA¨u"/>
      <family val="1"/>
      <charset val="129"/>
    </font>
    <font>
      <sz val="11"/>
      <name val="μ¸¿o"/>
      <family val="3"/>
      <charset val="129"/>
    </font>
    <font>
      <sz val="11"/>
      <name val="µ¸¿ò"/>
      <family val="3"/>
    </font>
    <font>
      <sz val="12"/>
      <name val="¹UAAA¼"/>
      <family val="3"/>
    </font>
    <font>
      <sz val="8"/>
      <name val="Times New Roman"/>
      <family val="1"/>
    </font>
    <font>
      <sz val="12"/>
      <name val="µ¸¿òÃ¼"/>
      <family val="3"/>
      <charset val="129"/>
    </font>
    <font>
      <sz val="12"/>
      <name val="μ¸¿oA¼"/>
      <family val="3"/>
      <charset val="129"/>
    </font>
    <font>
      <b/>
      <sz val="12"/>
      <name val="Arial MT"/>
      <family val="2"/>
    </font>
    <font>
      <sz val="12"/>
      <name val="￠RER￠R¡×u¡ER￠R¡¿u¡ERE "/>
      <family val="3"/>
      <charset val="129"/>
    </font>
    <font>
      <sz val="8"/>
      <name val="¹UAAA¼"/>
      <family val="3"/>
    </font>
    <font>
      <sz val="12"/>
      <name val="System"/>
      <family val="2"/>
      <charset val="129"/>
    </font>
    <font>
      <sz val="10"/>
      <name val="±¼¸²Ã¼"/>
      <family val="3"/>
    </font>
    <font>
      <sz val="9"/>
      <name val="Times New Roman"/>
      <family val="1"/>
    </font>
    <font>
      <b/>
      <sz val="10"/>
      <name val="Helv"/>
      <family val="2"/>
    </font>
    <font>
      <sz val="12"/>
      <name val="Arial MT"/>
      <family val="2"/>
    </font>
    <font>
      <sz val="10"/>
      <name val="MS Serif"/>
      <family val="1"/>
    </font>
    <font>
      <sz val="10"/>
      <color indexed="8"/>
      <name val="Arial"/>
      <family val="2"/>
    </font>
    <font>
      <sz val="10"/>
      <color indexed="16"/>
      <name val="MS Serif"/>
      <family val="1"/>
    </font>
    <font>
      <i/>
      <sz val="1"/>
      <color indexed="8"/>
      <name val="Courier"/>
      <family val="3"/>
    </font>
    <font>
      <sz val="10"/>
      <name val="Geneva"/>
      <family val="2"/>
    </font>
    <font>
      <sz val="8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sz val="8"/>
      <name val="MS Sans Serif"/>
      <family val="2"/>
    </font>
    <font>
      <sz val="10"/>
      <name val="Univers (WN)"/>
      <family val="2"/>
    </font>
    <font>
      <u/>
      <sz val="8"/>
      <color indexed="12"/>
      <name val="Times New Roman"/>
      <family val="1"/>
    </font>
    <font>
      <b/>
      <sz val="11"/>
      <name val="Helv"/>
      <family val="2"/>
    </font>
    <font>
      <sz val="7"/>
      <name val="Small Fonts"/>
      <family val="2"/>
    </font>
    <font>
      <sz val="8"/>
      <name val="Wingdings"/>
      <charset val="2"/>
    </font>
    <font>
      <sz val="8"/>
      <name val="MS Sans Serif"/>
      <family val="2"/>
    </font>
    <font>
      <b/>
      <sz val="8"/>
      <color indexed="8"/>
      <name val="Helv"/>
      <family val="2"/>
    </font>
    <font>
      <sz val="18"/>
      <color indexed="12"/>
      <name val="MS Sans Serif"/>
      <family val="2"/>
    </font>
    <font>
      <b/>
      <u/>
      <sz val="13"/>
      <name val="굴림체"/>
      <family val="3"/>
      <charset val="129"/>
    </font>
    <font>
      <sz val="8"/>
      <name val="바탕체"/>
      <family val="1"/>
      <charset val="129"/>
    </font>
    <font>
      <sz val="11"/>
      <color theme="1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18"/>
      <name val="경기천년제목 Light"/>
      <family val="1"/>
      <charset val="129"/>
    </font>
    <font>
      <sz val="8"/>
      <name val="맑은 고딕"/>
      <family val="2"/>
      <charset val="129"/>
      <scheme val="minor"/>
    </font>
    <font>
      <b/>
      <sz val="28"/>
      <color theme="1"/>
      <name val="HY헤드라인M"/>
      <family val="1"/>
      <charset val="129"/>
    </font>
    <font>
      <sz val="8"/>
      <name val="돋움"/>
      <family val="3"/>
      <charset val="129"/>
    </font>
    <font>
      <sz val="11"/>
      <color theme="1"/>
      <name val="굴림체"/>
      <family val="3"/>
      <charset val="129"/>
    </font>
    <font>
      <b/>
      <sz val="16"/>
      <color indexed="8"/>
      <name val="HY헤드라인M"/>
      <family val="1"/>
      <charset val="129"/>
    </font>
    <font>
      <b/>
      <sz val="12"/>
      <color theme="1"/>
      <name val="맑은 고딕"/>
      <family val="3"/>
      <charset val="129"/>
      <scheme val="minor"/>
    </font>
  </fonts>
  <fills count="9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darkVertical"/>
    </fill>
    <fill>
      <patternFill patternType="solid">
        <fgColor theme="0"/>
        <bgColor indexed="64"/>
      </patternFill>
    </fill>
  </fills>
  <borders count="66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369">
    <xf numFmtId="0" fontId="0" fillId="0" borderId="0"/>
    <xf numFmtId="41" fontId="16" fillId="0" borderId="0" applyFont="0" applyFill="0" applyBorder="0" applyAlignment="0" applyProtection="0">
      <alignment vertical="center"/>
    </xf>
    <xf numFmtId="0" fontId="9" fillId="0" borderId="0"/>
    <xf numFmtId="3" fontId="19" fillId="0" borderId="6"/>
    <xf numFmtId="0" fontId="20" fillId="0" borderId="0">
      <alignment vertical="center"/>
    </xf>
    <xf numFmtId="0" fontId="21" fillId="0" borderId="0">
      <alignment vertical="center"/>
    </xf>
    <xf numFmtId="0" fontId="20" fillId="0" borderId="0">
      <alignment vertical="center"/>
    </xf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/>
    <xf numFmtId="0" fontId="18" fillId="0" borderId="0"/>
    <xf numFmtId="0" fontId="22" fillId="0" borderId="0"/>
    <xf numFmtId="0" fontId="23" fillId="0" borderId="0"/>
    <xf numFmtId="0" fontId="22" fillId="0" borderId="0"/>
    <xf numFmtId="0" fontId="24" fillId="0" borderId="0"/>
    <xf numFmtId="181" fontId="25" fillId="0" borderId="0">
      <protection locked="0"/>
    </xf>
    <xf numFmtId="181" fontId="25" fillId="0" borderId="0">
      <protection locked="0"/>
    </xf>
    <xf numFmtId="181" fontId="25" fillId="0" borderId="0">
      <protection locked="0"/>
    </xf>
    <xf numFmtId="181" fontId="25" fillId="0" borderId="0">
      <protection locked="0"/>
    </xf>
    <xf numFmtId="181" fontId="25" fillId="0" borderId="0">
      <protection locked="0"/>
    </xf>
    <xf numFmtId="181" fontId="25" fillId="0" borderId="0">
      <protection locked="0"/>
    </xf>
    <xf numFmtId="181" fontId="25" fillId="0" borderId="0">
      <protection locked="0"/>
    </xf>
    <xf numFmtId="181" fontId="25" fillId="0" borderId="0">
      <protection locked="0"/>
    </xf>
    <xf numFmtId="181" fontId="25" fillId="0" borderId="0">
      <protection locked="0"/>
    </xf>
    <xf numFmtId="181" fontId="25" fillId="0" borderId="0">
      <protection locked="0"/>
    </xf>
    <xf numFmtId="181" fontId="25" fillId="0" borderId="0">
      <protection locked="0"/>
    </xf>
    <xf numFmtId="181" fontId="25" fillId="0" borderId="0">
      <protection locked="0"/>
    </xf>
    <xf numFmtId="181" fontId="25" fillId="0" borderId="0">
      <protection locked="0"/>
    </xf>
    <xf numFmtId="181" fontId="25" fillId="0" borderId="0">
      <protection locked="0"/>
    </xf>
    <xf numFmtId="181" fontId="25" fillId="0" borderId="0">
      <protection locked="0"/>
    </xf>
    <xf numFmtId="181" fontId="25" fillId="0" borderId="0">
      <protection locked="0"/>
    </xf>
    <xf numFmtId="0" fontId="23" fillId="0" borderId="0"/>
    <xf numFmtId="0" fontId="23" fillId="0" borderId="0"/>
    <xf numFmtId="0" fontId="22" fillId="0" borderId="0"/>
    <xf numFmtId="0" fontId="22" fillId="0" borderId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81" fontId="25" fillId="0" borderId="0">
      <protection locked="0"/>
    </xf>
    <xf numFmtId="181" fontId="25" fillId="0" borderId="0">
      <protection locked="0"/>
    </xf>
    <xf numFmtId="181" fontId="25" fillId="0" borderId="0">
      <protection locked="0"/>
    </xf>
    <xf numFmtId="181" fontId="25" fillId="0" borderId="0">
      <protection locked="0"/>
    </xf>
    <xf numFmtId="181" fontId="25" fillId="0" borderId="0">
      <protection locked="0"/>
    </xf>
    <xf numFmtId="181" fontId="25" fillId="0" borderId="0">
      <protection locked="0"/>
    </xf>
    <xf numFmtId="181" fontId="25" fillId="0" borderId="0">
      <protection locked="0"/>
    </xf>
    <xf numFmtId="181" fontId="25" fillId="0" borderId="0">
      <protection locked="0"/>
    </xf>
    <xf numFmtId="0" fontId="22" fillId="0" borderId="0"/>
    <xf numFmtId="181" fontId="25" fillId="0" borderId="0">
      <protection locked="0"/>
    </xf>
    <xf numFmtId="181" fontId="25" fillId="0" borderId="0">
      <protection locked="0"/>
    </xf>
    <xf numFmtId="181" fontId="25" fillId="0" borderId="0">
      <protection locked="0"/>
    </xf>
    <xf numFmtId="181" fontId="25" fillId="0" borderId="0">
      <protection locked="0"/>
    </xf>
    <xf numFmtId="181" fontId="25" fillId="0" borderId="0">
      <protection locked="0"/>
    </xf>
    <xf numFmtId="181" fontId="25" fillId="0" borderId="0">
      <protection locked="0"/>
    </xf>
    <xf numFmtId="181" fontId="25" fillId="0" borderId="0">
      <protection locked="0"/>
    </xf>
    <xf numFmtId="181" fontId="25" fillId="0" borderId="0">
      <protection locked="0"/>
    </xf>
    <xf numFmtId="0" fontId="18" fillId="0" borderId="0" applyFont="0" applyFill="0" applyBorder="0" applyAlignment="0" applyProtection="0"/>
    <xf numFmtId="0" fontId="23" fillId="0" borderId="0"/>
    <xf numFmtId="0" fontId="26" fillId="0" borderId="0">
      <protection locked="0"/>
    </xf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0" fillId="0" borderId="0">
      <alignment vertical="center"/>
    </xf>
    <xf numFmtId="0" fontId="20" fillId="0" borderId="0">
      <alignment vertical="center"/>
    </xf>
    <xf numFmtId="0" fontId="27" fillId="0" borderId="0"/>
    <xf numFmtId="182" fontId="9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18" fillId="0" borderId="0" applyFont="0" applyFill="0" applyBorder="0" applyAlignment="0" applyProtection="0"/>
    <xf numFmtId="180" fontId="29" fillId="0" borderId="6">
      <alignment vertical="center"/>
    </xf>
    <xf numFmtId="3" fontId="19" fillId="0" borderId="6"/>
    <xf numFmtId="3" fontId="19" fillId="0" borderId="6"/>
    <xf numFmtId="183" fontId="18" fillId="0" borderId="0">
      <alignment vertical="center"/>
    </xf>
    <xf numFmtId="0" fontId="20" fillId="0" borderId="0"/>
    <xf numFmtId="3" fontId="30" fillId="0" borderId="48">
      <alignment horizontal="right" vertical="center"/>
    </xf>
    <xf numFmtId="0" fontId="31" fillId="0" borderId="0"/>
    <xf numFmtId="181" fontId="32" fillId="0" borderId="0">
      <protection locked="0"/>
    </xf>
    <xf numFmtId="9" fontId="33" fillId="0" borderId="0" applyFont="0" applyFill="0" applyBorder="0" applyAlignment="0" applyProtection="0"/>
    <xf numFmtId="2" fontId="30" fillId="0" borderId="48">
      <alignment horizontal="right" vertical="center"/>
    </xf>
    <xf numFmtId="0" fontId="18" fillId="0" borderId="0"/>
    <xf numFmtId="0" fontId="26" fillId="0" borderId="0">
      <protection locked="0"/>
    </xf>
    <xf numFmtId="184" fontId="26" fillId="0" borderId="0">
      <protection locked="0"/>
    </xf>
    <xf numFmtId="0" fontId="26" fillId="0" borderId="0">
      <protection locked="0"/>
    </xf>
    <xf numFmtId="0" fontId="26" fillId="0" borderId="0">
      <protection locked="0"/>
    </xf>
    <xf numFmtId="185" fontId="18" fillId="0" borderId="0">
      <protection locked="0"/>
    </xf>
    <xf numFmtId="0" fontId="26" fillId="0" borderId="0">
      <protection locked="0"/>
    </xf>
    <xf numFmtId="3" fontId="23" fillId="0" borderId="31">
      <alignment horizontal="center"/>
    </xf>
    <xf numFmtId="0" fontId="26" fillId="0" borderId="0">
      <protection locked="0"/>
    </xf>
    <xf numFmtId="0" fontId="34" fillId="0" borderId="0" applyNumberFormat="0" applyFill="0" applyBorder="0" applyAlignment="0" applyProtection="0">
      <alignment vertical="top"/>
      <protection locked="0"/>
    </xf>
    <xf numFmtId="38" fontId="35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180" fontId="24" fillId="0" borderId="49">
      <alignment vertical="center"/>
    </xf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181" fontId="32" fillId="0" borderId="0">
      <protection locked="0"/>
    </xf>
    <xf numFmtId="181" fontId="32" fillId="0" borderId="0">
      <protection locked="0"/>
    </xf>
    <xf numFmtId="181" fontId="32" fillId="0" borderId="0">
      <protection locked="0"/>
    </xf>
    <xf numFmtId="181" fontId="32" fillId="0" borderId="0">
      <protection locked="0"/>
    </xf>
    <xf numFmtId="181" fontId="32" fillId="0" borderId="0">
      <protection locked="0"/>
    </xf>
    <xf numFmtId="181" fontId="32" fillId="0" borderId="0">
      <protection locked="0"/>
    </xf>
    <xf numFmtId="181" fontId="32" fillId="0" borderId="0">
      <protection locked="0"/>
    </xf>
    <xf numFmtId="181" fontId="32" fillId="0" borderId="0">
      <protection locked="0"/>
    </xf>
    <xf numFmtId="9" fontId="9" fillId="0" borderId="0" applyFont="0" applyFill="0" applyBorder="0" applyAlignment="0" applyProtection="0"/>
    <xf numFmtId="9" fontId="36" fillId="4" borderId="0" applyFill="0" applyBorder="0" applyProtection="0">
      <alignment horizontal="right"/>
    </xf>
    <xf numFmtId="10" fontId="36" fillId="0" borderId="0" applyFill="0" applyBorder="0" applyProtection="0">
      <alignment horizontal="right"/>
    </xf>
    <xf numFmtId="186" fontId="37" fillId="0" borderId="11" applyFont="0" applyFill="0" applyAlignment="0" applyProtection="0">
      <alignment horizontal="center" vertical="center"/>
    </xf>
    <xf numFmtId="0" fontId="38" fillId="0" borderId="0"/>
    <xf numFmtId="0" fontId="39" fillId="0" borderId="6" applyFont="0" applyFill="0" applyBorder="0" applyAlignment="0" applyProtection="0"/>
    <xf numFmtId="187" fontId="18" fillId="0" borderId="0">
      <alignment vertical="center"/>
    </xf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17" fillId="0" borderId="0" applyFont="0" applyFill="0" applyBorder="0" applyAlignment="0" applyProtection="0">
      <alignment vertical="center"/>
    </xf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80" fontId="18" fillId="0" borderId="44"/>
    <xf numFmtId="0" fontId="40" fillId="0" borderId="50"/>
    <xf numFmtId="0" fontId="41" fillId="0" borderId="0"/>
    <xf numFmtId="0" fontId="42" fillId="0" borderId="0">
      <alignment vertical="center"/>
    </xf>
    <xf numFmtId="0" fontId="29" fillId="0" borderId="0" applyNumberFormat="0" applyBorder="0" applyAlignment="0">
      <alignment horizontal="centerContinuous" vertical="center"/>
    </xf>
    <xf numFmtId="4" fontId="26" fillId="0" borderId="0">
      <protection locked="0"/>
    </xf>
    <xf numFmtId="188" fontId="9" fillId="0" borderId="0">
      <protection locked="0"/>
    </xf>
    <xf numFmtId="0" fontId="19" fillId="0" borderId="0" applyNumberFormat="0" applyFont="0" applyBorder="0" applyAlignment="0"/>
    <xf numFmtId="1" fontId="19" fillId="0" borderId="0" applyBorder="0">
      <alignment vertical="center"/>
    </xf>
    <xf numFmtId="0" fontId="18" fillId="0" borderId="0">
      <alignment vertical="center"/>
    </xf>
    <xf numFmtId="0" fontId="43" fillId="0" borderId="0">
      <alignment horizontal="centerContinuous" vertical="center"/>
    </xf>
    <xf numFmtId="0" fontId="18" fillId="0" borderId="6">
      <alignment horizontal="distributed" vertical="center"/>
    </xf>
    <xf numFmtId="0" fontId="18" fillId="0" borderId="51">
      <alignment horizontal="distributed" vertical="top"/>
    </xf>
    <xf numFmtId="0" fontId="18" fillId="0" borderId="52">
      <alignment horizontal="distributed"/>
    </xf>
    <xf numFmtId="189" fontId="44" fillId="0" borderId="0">
      <alignment vertical="center"/>
    </xf>
    <xf numFmtId="0" fontId="18" fillId="0" borderId="0"/>
    <xf numFmtId="181" fontId="32" fillId="0" borderId="0">
      <protection locked="0"/>
    </xf>
    <xf numFmtId="181" fontId="32" fillId="0" borderId="0">
      <protection locked="0"/>
    </xf>
    <xf numFmtId="181" fontId="32" fillId="0" borderId="0">
      <protection locked="0"/>
    </xf>
    <xf numFmtId="181" fontId="32" fillId="0" borderId="0">
      <protection locked="0"/>
    </xf>
    <xf numFmtId="181" fontId="32" fillId="0" borderId="0">
      <protection locked="0"/>
    </xf>
    <xf numFmtId="181" fontId="32" fillId="0" borderId="0">
      <protection locked="0"/>
    </xf>
    <xf numFmtId="181" fontId="32" fillId="0" borderId="0">
      <protection locked="0"/>
    </xf>
    <xf numFmtId="181" fontId="32" fillId="0" borderId="0">
      <protection locked="0"/>
    </xf>
    <xf numFmtId="181" fontId="32" fillId="0" borderId="0">
      <protection locked="0"/>
    </xf>
    <xf numFmtId="190" fontId="18" fillId="0" borderId="0" applyFont="0" applyFill="0" applyBorder="0" applyAlignment="0" applyProtection="0"/>
    <xf numFmtId="191" fontId="9" fillId="4" borderId="0" applyFill="0" applyBorder="0" applyProtection="0">
      <alignment horizontal="right"/>
    </xf>
    <xf numFmtId="192" fontId="24" fillId="0" borderId="19"/>
    <xf numFmtId="193" fontId="9" fillId="0" borderId="0" applyFont="0" applyFill="0" applyBorder="0" applyAlignment="0" applyProtection="0"/>
    <xf numFmtId="194" fontId="9" fillId="0" borderId="0" applyFont="0" applyFill="0" applyBorder="0" applyAlignment="0" applyProtection="0"/>
    <xf numFmtId="0" fontId="18" fillId="0" borderId="0" applyFont="0" applyFill="0" applyBorder="0" applyAlignment="0" applyProtection="0"/>
    <xf numFmtId="181" fontId="32" fillId="0" borderId="0">
      <protection locked="0"/>
    </xf>
    <xf numFmtId="181" fontId="32" fillId="0" borderId="0">
      <protection locked="0"/>
    </xf>
    <xf numFmtId="181" fontId="32" fillId="0" borderId="0">
      <protection locked="0"/>
    </xf>
    <xf numFmtId="181" fontId="32" fillId="0" borderId="0">
      <protection locked="0"/>
    </xf>
    <xf numFmtId="181" fontId="32" fillId="0" borderId="0">
      <protection locked="0"/>
    </xf>
    <xf numFmtId="181" fontId="32" fillId="0" borderId="0">
      <protection locked="0"/>
    </xf>
    <xf numFmtId="181" fontId="32" fillId="0" borderId="0">
      <protection locked="0"/>
    </xf>
    <xf numFmtId="181" fontId="32" fillId="0" borderId="0">
      <protection locked="0"/>
    </xf>
    <xf numFmtId="181" fontId="32" fillId="0" borderId="0">
      <protection locked="0"/>
    </xf>
    <xf numFmtId="42" fontId="9" fillId="0" borderId="0" applyFont="0" applyFill="0" applyBorder="0" applyAlignment="0" applyProtection="0">
      <alignment vertical="center"/>
    </xf>
    <xf numFmtId="195" fontId="26" fillId="0" borderId="0">
      <protection locked="0"/>
    </xf>
    <xf numFmtId="181" fontId="32" fillId="0" borderId="0">
      <protection locked="0"/>
    </xf>
    <xf numFmtId="181" fontId="32" fillId="0" borderId="0">
      <protection locked="0"/>
    </xf>
    <xf numFmtId="181" fontId="32" fillId="0" borderId="0">
      <protection locked="0"/>
    </xf>
    <xf numFmtId="181" fontId="32" fillId="0" borderId="0">
      <protection locked="0"/>
    </xf>
    <xf numFmtId="181" fontId="32" fillId="0" borderId="0">
      <protection locked="0"/>
    </xf>
    <xf numFmtId="181" fontId="32" fillId="0" borderId="0">
      <protection locked="0"/>
    </xf>
    <xf numFmtId="181" fontId="32" fillId="0" borderId="0">
      <protection locked="0"/>
    </xf>
    <xf numFmtId="181" fontId="32" fillId="0" borderId="0">
      <protection locked="0"/>
    </xf>
    <xf numFmtId="196" fontId="45" fillId="0" borderId="0" applyFill="0" applyBorder="0" applyProtection="0">
      <alignment vertical="center"/>
    </xf>
    <xf numFmtId="197" fontId="46" fillId="0" borderId="0" applyFill="0" applyBorder="0" applyProtection="0">
      <alignment vertical="center"/>
      <protection locked="0"/>
    </xf>
    <xf numFmtId="0" fontId="19" fillId="0" borderId="52">
      <alignment horizontal="distributed"/>
    </xf>
    <xf numFmtId="0" fontId="19" fillId="0" borderId="53">
      <alignment horizontal="distributed" vertical="center"/>
    </xf>
    <xf numFmtId="0" fontId="19" fillId="0" borderId="54">
      <alignment horizontal="distributed" vertical="top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83" fillId="0" borderId="0">
      <alignment vertical="center"/>
    </xf>
    <xf numFmtId="0" fontId="9" fillId="0" borderId="0"/>
    <xf numFmtId="0" fontId="26" fillId="0" borderId="55">
      <protection locked="0"/>
    </xf>
    <xf numFmtId="198" fontId="26" fillId="0" borderId="0">
      <protection locked="0"/>
    </xf>
    <xf numFmtId="199" fontId="9" fillId="0" borderId="0">
      <protection locked="0"/>
    </xf>
    <xf numFmtId="0" fontId="47" fillId="0" borderId="0">
      <protection locked="0"/>
    </xf>
    <xf numFmtId="200" fontId="48" fillId="0" borderId="0" applyFont="0" applyFill="0" applyBorder="0" applyAlignment="0" applyProtection="0"/>
    <xf numFmtId="201" fontId="48" fillId="0" borderId="0" applyFont="0" applyFill="0" applyBorder="0" applyAlignment="0" applyProtection="0"/>
    <xf numFmtId="0" fontId="49" fillId="0" borderId="0" applyFont="0" applyFill="0" applyBorder="0" applyAlignment="0" applyProtection="0"/>
    <xf numFmtId="0" fontId="49" fillId="0" borderId="0" applyFont="0" applyFill="0" applyBorder="0" applyAlignment="0" applyProtection="0"/>
    <xf numFmtId="181" fontId="32" fillId="0" borderId="0">
      <protection locked="0"/>
    </xf>
    <xf numFmtId="181" fontId="32" fillId="0" borderId="0">
      <protection locked="0"/>
    </xf>
    <xf numFmtId="202" fontId="33" fillId="0" borderId="0" applyFont="0" applyFill="0" applyBorder="0" applyAlignment="0" applyProtection="0"/>
    <xf numFmtId="42" fontId="50" fillId="0" borderId="0" applyFont="0" applyFill="0" applyBorder="0" applyAlignment="0" applyProtection="0"/>
    <xf numFmtId="202" fontId="51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52" fillId="0" borderId="0" applyFont="0" applyFill="0" applyBorder="0" applyAlignment="0" applyProtection="0"/>
    <xf numFmtId="203" fontId="33" fillId="0" borderId="0" applyFont="0" applyFill="0" applyBorder="0" applyAlignment="0" applyProtection="0"/>
    <xf numFmtId="44" fontId="50" fillId="0" borderId="0" applyFont="0" applyFill="0" applyBorder="0" applyAlignment="0" applyProtection="0"/>
    <xf numFmtId="203" fontId="51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52" fillId="0" borderId="0" applyFont="0" applyFill="0" applyBorder="0" applyAlignment="0" applyProtection="0"/>
    <xf numFmtId="204" fontId="22" fillId="0" borderId="0" applyFont="0" applyFill="0" applyBorder="0" applyAlignment="0" applyProtection="0"/>
    <xf numFmtId="205" fontId="22" fillId="0" borderId="0" applyFont="0" applyFill="0" applyBorder="0" applyAlignment="0" applyProtection="0"/>
    <xf numFmtId="0" fontId="49" fillId="0" borderId="0" applyFont="0" applyFill="0" applyBorder="0" applyAlignment="0" applyProtection="0"/>
    <xf numFmtId="0" fontId="49" fillId="0" borderId="0" applyFont="0" applyFill="0" applyBorder="0" applyAlignment="0" applyProtection="0"/>
    <xf numFmtId="206" fontId="48" fillId="0" borderId="0" applyFont="0" applyFill="0" applyBorder="0" applyAlignment="0" applyProtection="0"/>
    <xf numFmtId="207" fontId="48" fillId="0" borderId="0" applyFont="0" applyFill="0" applyBorder="0" applyAlignment="0" applyProtection="0"/>
    <xf numFmtId="208" fontId="9" fillId="0" borderId="0">
      <protection locked="0"/>
    </xf>
    <xf numFmtId="0" fontId="23" fillId="0" borderId="0"/>
    <xf numFmtId="0" fontId="53" fillId="0" borderId="0">
      <alignment horizontal="center" wrapText="1"/>
      <protection locked="0"/>
    </xf>
    <xf numFmtId="181" fontId="32" fillId="0" borderId="0">
      <protection locked="0"/>
    </xf>
    <xf numFmtId="181" fontId="32" fillId="0" borderId="0">
      <protection locked="0"/>
    </xf>
    <xf numFmtId="180" fontId="33" fillId="0" borderId="0" applyFont="0" applyFill="0" applyBorder="0" applyAlignment="0" applyProtection="0"/>
    <xf numFmtId="41" fontId="50" fillId="0" borderId="0" applyFont="0" applyFill="0" applyBorder="0" applyAlignment="0" applyProtection="0"/>
    <xf numFmtId="180" fontId="51" fillId="0" borderId="0" applyFont="0" applyFill="0" applyBorder="0" applyAlignment="0" applyProtection="0"/>
    <xf numFmtId="0" fontId="52" fillId="0" borderId="0" applyFont="0" applyFill="0" applyBorder="0" applyAlignment="0" applyProtection="0"/>
    <xf numFmtId="192" fontId="33" fillId="0" borderId="0" applyFont="0" applyFill="0" applyBorder="0" applyAlignment="0" applyProtection="0"/>
    <xf numFmtId="43" fontId="50" fillId="0" borderId="0" applyFont="0" applyFill="0" applyBorder="0" applyAlignment="0" applyProtection="0"/>
    <xf numFmtId="192" fontId="51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5" fillId="0" borderId="0" applyFont="0" applyFill="0" applyBorder="0" applyAlignment="0" applyProtection="0"/>
    <xf numFmtId="4" fontId="26" fillId="0" borderId="0">
      <protection locked="0"/>
    </xf>
    <xf numFmtId="209" fontId="9" fillId="0" borderId="0">
      <protection locked="0"/>
    </xf>
    <xf numFmtId="210" fontId="9" fillId="0" borderId="0" applyFont="0" applyFill="0" applyBorder="0" applyAlignment="0" applyProtection="0">
      <alignment horizontal="right"/>
    </xf>
    <xf numFmtId="0" fontId="56" fillId="0" borderId="0"/>
    <xf numFmtId="0" fontId="49" fillId="0" borderId="0"/>
    <xf numFmtId="0" fontId="22" fillId="0" borderId="0"/>
    <xf numFmtId="0" fontId="57" fillId="0" borderId="0"/>
    <xf numFmtId="181" fontId="32" fillId="0" borderId="0">
      <protection locked="0"/>
    </xf>
    <xf numFmtId="0" fontId="58" fillId="0" borderId="0"/>
    <xf numFmtId="0" fontId="33" fillId="0" borderId="0"/>
    <xf numFmtId="0" fontId="52" fillId="0" borderId="0"/>
    <xf numFmtId="0" fontId="59" fillId="0" borderId="0"/>
    <xf numFmtId="0" fontId="59" fillId="0" borderId="0"/>
    <xf numFmtId="0" fontId="51" fillId="0" borderId="0"/>
    <xf numFmtId="0" fontId="52" fillId="0" borderId="0"/>
    <xf numFmtId="0" fontId="33" fillId="0" borderId="0"/>
    <xf numFmtId="0" fontId="52" fillId="0" borderId="0"/>
    <xf numFmtId="0" fontId="33" fillId="0" borderId="0"/>
    <xf numFmtId="0" fontId="52" fillId="0" borderId="0"/>
    <xf numFmtId="0" fontId="33" fillId="0" borderId="0"/>
    <xf numFmtId="0" fontId="52" fillId="0" borderId="0"/>
    <xf numFmtId="0" fontId="60" fillId="0" borderId="0"/>
    <xf numFmtId="211" fontId="22" fillId="0" borderId="0" applyFill="0" applyBorder="0" applyAlignment="0"/>
    <xf numFmtId="212" fontId="22" fillId="0" borderId="0" applyFill="0" applyBorder="0" applyAlignment="0"/>
    <xf numFmtId="179" fontId="61" fillId="0" borderId="0" applyFill="0" applyBorder="0" applyAlignment="0"/>
    <xf numFmtId="213" fontId="22" fillId="0" borderId="0" applyFill="0" applyBorder="0" applyAlignment="0"/>
    <xf numFmtId="214" fontId="22" fillId="0" borderId="0" applyFill="0" applyBorder="0" applyAlignment="0"/>
    <xf numFmtId="211" fontId="22" fillId="0" borderId="0" applyFill="0" applyBorder="0" applyAlignment="0"/>
    <xf numFmtId="215" fontId="22" fillId="0" borderId="0" applyFill="0" applyBorder="0" applyAlignment="0"/>
    <xf numFmtId="212" fontId="22" fillId="0" borderId="0" applyFill="0" applyBorder="0" applyAlignment="0"/>
    <xf numFmtId="0" fontId="62" fillId="0" borderId="0"/>
    <xf numFmtId="0" fontId="26" fillId="0" borderId="55">
      <protection locked="0"/>
    </xf>
    <xf numFmtId="4" fontId="26" fillId="0" borderId="0">
      <protection locked="0"/>
    </xf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38" fontId="22" fillId="0" borderId="0" applyFont="0" applyFill="0" applyBorder="0" applyAlignment="0" applyProtection="0"/>
    <xf numFmtId="211" fontId="22" fillId="0" borderId="0" applyFont="0" applyFill="0" applyBorder="0" applyAlignment="0" applyProtection="0"/>
    <xf numFmtId="216" fontId="9" fillId="0" borderId="0"/>
    <xf numFmtId="0" fontId="22" fillId="0" borderId="0" applyFont="0" applyFill="0" applyBorder="0" applyAlignment="0" applyProtection="0"/>
    <xf numFmtId="217" fontId="9" fillId="0" borderId="0">
      <protection locked="0"/>
    </xf>
    <xf numFmtId="0" fontId="64" fillId="0" borderId="0" applyNumberFormat="0" applyAlignment="0">
      <alignment horizontal="left"/>
    </xf>
    <xf numFmtId="0" fontId="26" fillId="0" borderId="0">
      <protection locked="0"/>
    </xf>
    <xf numFmtId="218" fontId="22" fillId="0" borderId="0" applyFont="0" applyFill="0" applyBorder="0" applyAlignment="0" applyProtection="0"/>
    <xf numFmtId="212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219" fontId="9" fillId="0" borderId="0">
      <protection locked="0"/>
    </xf>
    <xf numFmtId="0" fontId="22" fillId="0" borderId="0"/>
    <xf numFmtId="220" fontId="26" fillId="0" borderId="0">
      <protection locked="0"/>
    </xf>
    <xf numFmtId="14" fontId="65" fillId="0" borderId="0" applyFill="0" applyBorder="0" applyAlignment="0"/>
    <xf numFmtId="220" fontId="26" fillId="0" borderId="0">
      <protection locked="0"/>
    </xf>
    <xf numFmtId="221" fontId="22" fillId="0" borderId="56">
      <alignment vertical="center"/>
    </xf>
    <xf numFmtId="222" fontId="22" fillId="0" borderId="0" applyFont="0" applyFill="0" applyBorder="0" applyAlignment="0" applyProtection="0"/>
    <xf numFmtId="223" fontId="22" fillId="0" borderId="0" applyFont="0" applyFill="0" applyBorder="0" applyAlignment="0" applyProtection="0"/>
    <xf numFmtId="224" fontId="9" fillId="0" borderId="0"/>
    <xf numFmtId="225" fontId="9" fillId="0" borderId="0">
      <protection locked="0"/>
    </xf>
    <xf numFmtId="226" fontId="9" fillId="0" borderId="0">
      <protection locked="0"/>
    </xf>
    <xf numFmtId="211" fontId="22" fillId="0" borderId="0" applyFill="0" applyBorder="0" applyAlignment="0"/>
    <xf numFmtId="212" fontId="22" fillId="0" borderId="0" applyFill="0" applyBorder="0" applyAlignment="0"/>
    <xf numFmtId="211" fontId="22" fillId="0" borderId="0" applyFill="0" applyBorder="0" applyAlignment="0"/>
    <xf numFmtId="215" fontId="22" fillId="0" borderId="0" applyFill="0" applyBorder="0" applyAlignment="0"/>
    <xf numFmtId="212" fontId="22" fillId="0" borderId="0" applyFill="0" applyBorder="0" applyAlignment="0"/>
    <xf numFmtId="0" fontId="66" fillId="0" borderId="0" applyNumberFormat="0" applyAlignment="0">
      <alignment horizontal="left"/>
    </xf>
    <xf numFmtId="227" fontId="9" fillId="0" borderId="0" applyFont="0" applyFill="0" applyBorder="0" applyAlignment="0" applyProtection="0"/>
    <xf numFmtId="0" fontId="26" fillId="0" borderId="0">
      <protection locked="0"/>
    </xf>
    <xf numFmtId="0" fontId="26" fillId="0" borderId="0">
      <protection locked="0"/>
    </xf>
    <xf numFmtId="0" fontId="67" fillId="0" borderId="0">
      <protection locked="0"/>
    </xf>
    <xf numFmtId="0" fontId="26" fillId="0" borderId="0">
      <protection locked="0"/>
    </xf>
    <xf numFmtId="0" fontId="26" fillId="0" borderId="0">
      <protection locked="0"/>
    </xf>
    <xf numFmtId="0" fontId="26" fillId="0" borderId="0">
      <protection locked="0"/>
    </xf>
    <xf numFmtId="0" fontId="67" fillId="0" borderId="0">
      <protection locked="0"/>
    </xf>
    <xf numFmtId="184" fontId="26" fillId="0" borderId="0">
      <protection locked="0"/>
    </xf>
    <xf numFmtId="2" fontId="68" fillId="0" borderId="0">
      <alignment horizontal="left"/>
    </xf>
    <xf numFmtId="38" fontId="69" fillId="5" borderId="0" applyNumberFormat="0" applyBorder="0" applyAlignment="0" applyProtection="0"/>
    <xf numFmtId="3" fontId="41" fillId="0" borderId="49">
      <alignment horizontal="right" vertical="center"/>
    </xf>
    <xf numFmtId="4" fontId="41" fillId="0" borderId="49">
      <alignment horizontal="right" vertical="center"/>
    </xf>
    <xf numFmtId="228" fontId="70" fillId="0" borderId="0" applyNumberFormat="0" applyFill="0" applyBorder="0" applyProtection="0">
      <alignment horizontal="right"/>
    </xf>
    <xf numFmtId="0" fontId="71" fillId="0" borderId="25" applyNumberFormat="0" applyAlignment="0" applyProtection="0">
      <alignment horizontal="left" vertical="center"/>
    </xf>
    <xf numFmtId="0" fontId="71" fillId="0" borderId="26">
      <alignment horizontal="left" vertical="center"/>
    </xf>
    <xf numFmtId="0" fontId="26" fillId="0" borderId="0">
      <protection locked="0"/>
    </xf>
    <xf numFmtId="0" fontId="26" fillId="0" borderId="0">
      <protection locked="0"/>
    </xf>
    <xf numFmtId="181" fontId="28" fillId="0" borderId="0">
      <protection locked="0"/>
    </xf>
    <xf numFmtId="181" fontId="28" fillId="0" borderId="0">
      <protection locked="0"/>
    </xf>
    <xf numFmtId="0" fontId="72" fillId="0" borderId="4">
      <alignment horizontal="center"/>
    </xf>
    <xf numFmtId="0" fontId="72" fillId="0" borderId="0">
      <alignment horizontal="center"/>
    </xf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>
      <alignment vertical="top"/>
      <protection locked="0"/>
    </xf>
    <xf numFmtId="10" fontId="69" fillId="6" borderId="6" applyNumberFormat="0" applyBorder="0" applyAlignment="0" applyProtection="0"/>
    <xf numFmtId="0" fontId="9" fillId="0" borderId="4">
      <protection locked="0"/>
    </xf>
    <xf numFmtId="211" fontId="22" fillId="0" borderId="0" applyFill="0" applyBorder="0" applyAlignment="0"/>
    <xf numFmtId="212" fontId="22" fillId="0" borderId="0" applyFill="0" applyBorder="0" applyAlignment="0"/>
    <xf numFmtId="211" fontId="22" fillId="0" borderId="0" applyFill="0" applyBorder="0" applyAlignment="0"/>
    <xf numFmtId="215" fontId="22" fillId="0" borderId="0" applyFill="0" applyBorder="0" applyAlignment="0"/>
    <xf numFmtId="212" fontId="22" fillId="0" borderId="0" applyFill="0" applyBorder="0" applyAlignment="0"/>
    <xf numFmtId="229" fontId="9" fillId="0" borderId="0">
      <alignment horizontal="left"/>
    </xf>
    <xf numFmtId="180" fontId="22" fillId="0" borderId="0" applyFont="0" applyFill="0" applyBorder="0" applyAlignment="0" applyProtection="0"/>
    <xf numFmtId="192" fontId="22" fillId="0" borderId="0" applyFont="0" applyFill="0" applyBorder="0" applyAlignment="0" applyProtection="0"/>
    <xf numFmtId="0" fontId="75" fillId="0" borderId="4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1" fontId="19" fillId="0" borderId="0" applyNumberFormat="0" applyFont="0" applyFill="0" applyBorder="0" applyAlignment="0">
      <alignment vertical="center"/>
    </xf>
    <xf numFmtId="37" fontId="76" fillId="0" borderId="0"/>
    <xf numFmtId="0" fontId="18" fillId="0" borderId="0"/>
    <xf numFmtId="230" fontId="51" fillId="0" borderId="0"/>
    <xf numFmtId="0" fontId="22" fillId="0" borderId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14" fontId="53" fillId="0" borderId="0">
      <alignment horizontal="center" wrapText="1"/>
      <protection locked="0"/>
    </xf>
    <xf numFmtId="0" fontId="26" fillId="0" borderId="0">
      <protection locked="0"/>
    </xf>
    <xf numFmtId="178" fontId="22" fillId="0" borderId="0" applyFont="0" applyFill="0" applyBorder="0" applyAlignment="0" applyProtection="0"/>
    <xf numFmtId="214" fontId="22" fillId="0" borderId="0" applyFont="0" applyFill="0" applyBorder="0" applyAlignment="0" applyProtection="0"/>
    <xf numFmtId="231" fontId="22" fillId="0" borderId="0" applyFont="0" applyFill="0" applyBorder="0" applyAlignment="0" applyProtection="0"/>
    <xf numFmtId="10" fontId="22" fillId="0" borderId="0" applyFont="0" applyFill="0" applyBorder="0" applyAlignment="0" applyProtection="0"/>
    <xf numFmtId="232" fontId="22" fillId="0" borderId="0" applyFont="0" applyFill="0" applyBorder="0" applyAlignment="0" applyProtection="0"/>
    <xf numFmtId="211" fontId="22" fillId="0" borderId="0" applyFill="0" applyBorder="0" applyAlignment="0"/>
    <xf numFmtId="212" fontId="22" fillId="0" borderId="0" applyFill="0" applyBorder="0" applyAlignment="0"/>
    <xf numFmtId="211" fontId="22" fillId="0" borderId="0" applyFill="0" applyBorder="0" applyAlignment="0"/>
    <xf numFmtId="215" fontId="22" fillId="0" borderId="0" applyFill="0" applyBorder="0" applyAlignment="0"/>
    <xf numFmtId="212" fontId="22" fillId="0" borderId="0" applyFill="0" applyBorder="0" applyAlignment="0"/>
    <xf numFmtId="0" fontId="77" fillId="7" borderId="0" applyNumberFormat="0" applyFont="0" applyBorder="0" applyAlignment="0">
      <alignment horizontal="center"/>
    </xf>
    <xf numFmtId="233" fontId="22" fillId="0" borderId="0" applyNumberFormat="0" applyFill="0" applyBorder="0" applyAlignment="0" applyProtection="0">
      <alignment horizontal="left"/>
    </xf>
    <xf numFmtId="0" fontId="77" fillId="1" borderId="26" applyNumberFormat="0" applyFont="0" applyAlignment="0">
      <alignment horizontal="center"/>
    </xf>
    <xf numFmtId="0" fontId="78" fillId="0" borderId="0" applyNumberFormat="0" applyFill="0" applyBorder="0" applyAlignment="0">
      <alignment horizontal="center"/>
    </xf>
    <xf numFmtId="0" fontId="22" fillId="0" borderId="0"/>
    <xf numFmtId="0" fontId="75" fillId="0" borderId="0"/>
    <xf numFmtId="40" fontId="79" fillId="0" borderId="0" applyBorder="0">
      <alignment horizontal="right"/>
    </xf>
    <xf numFmtId="234" fontId="9" fillId="0" borderId="0">
      <alignment horizontal="center"/>
    </xf>
    <xf numFmtId="49" fontId="65" fillId="0" borderId="0" applyFill="0" applyBorder="0" applyAlignment="0"/>
    <xf numFmtId="232" fontId="22" fillId="0" borderId="0" applyFill="0" applyBorder="0" applyAlignment="0"/>
    <xf numFmtId="235" fontId="22" fillId="0" borderId="0" applyFill="0" applyBorder="0" applyAlignment="0"/>
    <xf numFmtId="0" fontId="80" fillId="5" borderId="0">
      <alignment horizontal="centerContinuous"/>
    </xf>
    <xf numFmtId="0" fontId="81" fillId="0" borderId="0" applyFill="0" applyBorder="0" applyProtection="0">
      <alignment horizontal="centerContinuous" vertical="center"/>
    </xf>
    <xf numFmtId="0" fontId="20" fillId="4" borderId="0" applyFill="0" applyBorder="0" applyProtection="0">
      <alignment horizontal="center" vertical="center"/>
    </xf>
    <xf numFmtId="181" fontId="26" fillId="0" borderId="57">
      <protection locked="0"/>
    </xf>
    <xf numFmtId="0" fontId="82" fillId="0" borderId="27">
      <alignment horizontal="left"/>
    </xf>
    <xf numFmtId="236" fontId="22" fillId="0" borderId="0" applyFont="0" applyFill="0" applyBorder="0" applyAlignment="0" applyProtection="0"/>
    <xf numFmtId="237" fontId="22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9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/>
    <xf numFmtId="202" fontId="18" fillId="0" borderId="0" applyFont="0" applyFill="0" applyBorder="0" applyAlignment="0" applyProtection="0"/>
    <xf numFmtId="42" fontId="9" fillId="0" borderId="0" applyFont="0" applyFill="0" applyBorder="0" applyAlignment="0" applyProtection="0">
      <alignment vertical="center"/>
    </xf>
    <xf numFmtId="0" fontId="9" fillId="0" borderId="0"/>
  </cellStyleXfs>
  <cellXfs count="210">
    <xf numFmtId="0" fontId="0" fillId="0" borderId="0" xfId="0"/>
    <xf numFmtId="0" fontId="0" fillId="0" borderId="2" xfId="0" applyBorder="1"/>
    <xf numFmtId="0" fontId="0" fillId="0" borderId="4" xfId="0" applyBorder="1"/>
    <xf numFmtId="0" fontId="0" fillId="0" borderId="5" xfId="0" applyBorder="1"/>
    <xf numFmtId="0" fontId="4" fillId="0" borderId="0" xfId="0" applyFont="1"/>
    <xf numFmtId="0" fontId="3" fillId="0" borderId="0" xfId="0" applyFont="1" applyAlignment="1">
      <alignment vertical="center"/>
    </xf>
    <xf numFmtId="0" fontId="0" fillId="0" borderId="6" xfId="0" applyBorder="1" applyAlignment="1">
      <alignment horizontal="center" vertical="center"/>
    </xf>
    <xf numFmtId="0" fontId="0" fillId="0" borderId="6" xfId="0" applyBorder="1" applyAlignment="1">
      <alignment horizontal="right" vertical="center"/>
    </xf>
    <xf numFmtId="0" fontId="0" fillId="0" borderId="6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10" xfId="0" applyBorder="1" applyAlignment="1">
      <alignment horizontal="right" vertical="center"/>
    </xf>
    <xf numFmtId="0" fontId="0" fillId="0" borderId="16" xfId="0" applyBorder="1" applyAlignment="1">
      <alignment horizontal="right" vertical="center"/>
    </xf>
    <xf numFmtId="0" fontId="7" fillId="0" borderId="6" xfId="0" applyFont="1" applyBorder="1" applyAlignment="1">
      <alignment horizontal="right" vertical="center"/>
    </xf>
    <xf numFmtId="3" fontId="7" fillId="0" borderId="6" xfId="0" applyNumberFormat="1" applyFont="1" applyBorder="1" applyAlignment="1">
      <alignment horizontal="right" vertical="center"/>
    </xf>
    <xf numFmtId="0" fontId="7" fillId="0" borderId="10" xfId="0" applyFont="1" applyBorder="1" applyAlignment="1">
      <alignment horizontal="center" vertical="center"/>
    </xf>
    <xf numFmtId="0" fontId="6" fillId="0" borderId="6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6" fillId="0" borderId="15" xfId="0" applyFont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6" fillId="0" borderId="6" xfId="0" applyFont="1" applyBorder="1" applyAlignment="1">
      <alignment horizontal="left" vertical="center"/>
    </xf>
    <xf numFmtId="0" fontId="6" fillId="0" borderId="15" xfId="0" applyFont="1" applyBorder="1" applyAlignment="1">
      <alignment horizontal="left" vertical="center"/>
    </xf>
    <xf numFmtId="0" fontId="7" fillId="0" borderId="6" xfId="0" applyFont="1" applyBorder="1" applyAlignment="1">
      <alignment horizontal="center" vertical="center"/>
    </xf>
    <xf numFmtId="0" fontId="7" fillId="2" borderId="6" xfId="0" applyFont="1" applyFill="1" applyBorder="1" applyAlignment="1">
      <alignment horizontal="right" vertical="center"/>
    </xf>
    <xf numFmtId="0" fontId="7" fillId="2" borderId="15" xfId="0" applyFont="1" applyFill="1" applyBorder="1" applyAlignment="1">
      <alignment horizontal="right" vertical="center"/>
    </xf>
    <xf numFmtId="0" fontId="7" fillId="2" borderId="16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7" fillId="0" borderId="10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6" fillId="0" borderId="16" xfId="0" applyFont="1" applyBorder="1" applyAlignment="1">
      <alignment horizontal="left" vertical="center"/>
    </xf>
    <xf numFmtId="0" fontId="0" fillId="0" borderId="1" xfId="0" applyBorder="1"/>
    <xf numFmtId="0" fontId="0" fillId="0" borderId="3" xfId="0" applyBorder="1"/>
    <xf numFmtId="0" fontId="0" fillId="0" borderId="19" xfId="0" applyBorder="1"/>
    <xf numFmtId="0" fontId="0" fillId="0" borderId="20" xfId="0" applyBorder="1"/>
    <xf numFmtId="0" fontId="5" fillId="2" borderId="14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vertical="center"/>
    </xf>
    <xf numFmtId="0" fontId="2" fillId="0" borderId="22" xfId="0" applyFont="1" applyBorder="1" applyAlignment="1">
      <alignment vertical="center"/>
    </xf>
    <xf numFmtId="0" fontId="8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right" vertical="center"/>
    </xf>
    <xf numFmtId="0" fontId="7" fillId="2" borderId="10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7" fillId="0" borderId="0" xfId="0" applyFont="1"/>
    <xf numFmtId="41" fontId="7" fillId="0" borderId="6" xfId="1" applyFont="1" applyBorder="1" applyAlignment="1">
      <alignment horizontal="right" vertical="center"/>
    </xf>
    <xf numFmtId="41" fontId="7" fillId="0" borderId="6" xfId="0" applyNumberFormat="1" applyFont="1" applyBorder="1" applyAlignment="1">
      <alignment horizontal="right" vertical="center"/>
    </xf>
    <xf numFmtId="177" fontId="7" fillId="0" borderId="6" xfId="0" applyNumberFormat="1" applyFont="1" applyBorder="1" applyAlignment="1">
      <alignment horizontal="right" vertical="center"/>
    </xf>
    <xf numFmtId="177" fontId="7" fillId="2" borderId="6" xfId="0" applyNumberFormat="1" applyFont="1" applyFill="1" applyBorder="1" applyAlignment="1">
      <alignment horizontal="right" vertical="center"/>
    </xf>
    <xf numFmtId="3" fontId="7" fillId="2" borderId="6" xfId="0" applyNumberFormat="1" applyFont="1" applyFill="1" applyBorder="1" applyAlignment="1">
      <alignment horizontal="right" vertical="center"/>
    </xf>
    <xf numFmtId="41" fontId="7" fillId="2" borderId="6" xfId="0" applyNumberFormat="1" applyFont="1" applyFill="1" applyBorder="1" applyAlignment="1">
      <alignment horizontal="right" vertical="center"/>
    </xf>
    <xf numFmtId="3" fontId="7" fillId="2" borderId="15" xfId="0" applyNumberFormat="1" applyFont="1" applyFill="1" applyBorder="1" applyAlignment="1">
      <alignment horizontal="right" vertical="center"/>
    </xf>
    <xf numFmtId="41" fontId="7" fillId="2" borderId="15" xfId="0" applyNumberFormat="1" applyFont="1" applyFill="1" applyBorder="1" applyAlignment="1">
      <alignment horizontal="right" vertical="center"/>
    </xf>
    <xf numFmtId="177" fontId="7" fillId="2" borderId="15" xfId="0" applyNumberFormat="1" applyFont="1" applyFill="1" applyBorder="1" applyAlignment="1">
      <alignment horizontal="right" vertical="center"/>
    </xf>
    <xf numFmtId="3" fontId="6" fillId="0" borderId="15" xfId="0" applyNumberFormat="1" applyFont="1" applyBorder="1" applyAlignment="1">
      <alignment vertical="center"/>
    </xf>
    <xf numFmtId="3" fontId="0" fillId="0" borderId="6" xfId="0" applyNumberFormat="1" applyBorder="1" applyAlignment="1">
      <alignment horizontal="right" vertical="center"/>
    </xf>
    <xf numFmtId="41" fontId="0" fillId="0" borderId="6" xfId="1" applyFont="1" applyBorder="1" applyAlignment="1">
      <alignment horizontal="right" vertical="center"/>
    </xf>
    <xf numFmtId="41" fontId="0" fillId="0" borderId="15" xfId="1" applyFont="1" applyBorder="1" applyAlignment="1">
      <alignment horizontal="right" vertical="center"/>
    </xf>
    <xf numFmtId="179" fontId="7" fillId="0" borderId="6" xfId="0" applyNumberFormat="1" applyFont="1" applyBorder="1" applyAlignment="1">
      <alignment horizontal="right" vertical="center"/>
    </xf>
    <xf numFmtId="0" fontId="10" fillId="2" borderId="6" xfId="0" applyFont="1" applyFill="1" applyBorder="1" applyAlignment="1">
      <alignment horizontal="center" vertical="center"/>
    </xf>
    <xf numFmtId="0" fontId="7" fillId="2" borderId="52" xfId="0" applyFont="1" applyFill="1" applyBorder="1" applyAlignment="1">
      <alignment horizontal="right" vertical="center"/>
    </xf>
    <xf numFmtId="3" fontId="7" fillId="2" borderId="52" xfId="0" applyNumberFormat="1" applyFont="1" applyFill="1" applyBorder="1" applyAlignment="1">
      <alignment horizontal="right" vertical="center"/>
    </xf>
    <xf numFmtId="41" fontId="7" fillId="2" borderId="52" xfId="0" applyNumberFormat="1" applyFont="1" applyFill="1" applyBorder="1" applyAlignment="1">
      <alignment horizontal="right" vertical="center"/>
    </xf>
    <xf numFmtId="0" fontId="7" fillId="2" borderId="59" xfId="0" applyFont="1" applyFill="1" applyBorder="1" applyAlignment="1">
      <alignment horizontal="center" vertical="center"/>
    </xf>
    <xf numFmtId="0" fontId="7" fillId="0" borderId="6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0" fillId="0" borderId="60" xfId="0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89" fillId="0" borderId="28" xfId="0" applyFont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6" fillId="0" borderId="6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6" fillId="0" borderId="6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left" vertical="center" shrinkToFit="1"/>
    </xf>
    <xf numFmtId="41" fontId="7" fillId="2" borderId="6" xfId="1" applyFont="1" applyFill="1" applyBorder="1" applyAlignment="1">
      <alignment horizontal="right" vertical="center"/>
    </xf>
    <xf numFmtId="2" fontId="84" fillId="0" borderId="6" xfId="0" applyNumberFormat="1" applyFont="1" applyBorder="1" applyAlignment="1">
      <alignment horizontal="right" vertical="center"/>
    </xf>
    <xf numFmtId="2" fontId="7" fillId="0" borderId="6" xfId="0" applyNumberFormat="1" applyFont="1" applyBorder="1" applyAlignment="1">
      <alignment horizontal="right" vertical="center"/>
    </xf>
    <xf numFmtId="41" fontId="6" fillId="0" borderId="6" xfId="0" applyNumberFormat="1" applyFont="1" applyBorder="1" applyAlignment="1">
      <alignment vertical="center"/>
    </xf>
    <xf numFmtId="0" fontId="6" fillId="0" borderId="6" xfId="0" applyFont="1" applyBorder="1" applyAlignment="1">
      <alignment horizontal="center" vertical="center" wrapText="1"/>
    </xf>
    <xf numFmtId="239" fontId="0" fillId="0" borderId="6" xfId="1" applyNumberFormat="1" applyFont="1" applyBorder="1" applyAlignment="1">
      <alignment horizontal="right" vertical="center"/>
    </xf>
    <xf numFmtId="0" fontId="90" fillId="0" borderId="0" xfId="368" applyFont="1" applyAlignment="1">
      <alignment horizontal="center" vertical="center"/>
    </xf>
    <xf numFmtId="0" fontId="0" fillId="0" borderId="28" xfId="0" applyBorder="1" applyAlignment="1">
      <alignment horizontal="left" vertical="center"/>
    </xf>
    <xf numFmtId="238" fontId="85" fillId="0" borderId="0" xfId="0" applyNumberFormat="1" applyFont="1" applyAlignment="1">
      <alignment horizontal="center" vertical="center"/>
    </xf>
    <xf numFmtId="0" fontId="87" fillId="0" borderId="0" xfId="368" applyFont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0" fillId="0" borderId="63" xfId="0" applyBorder="1" applyAlignment="1">
      <alignment horizontal="left" vertical="center"/>
    </xf>
    <xf numFmtId="0" fontId="0" fillId="0" borderId="64" xfId="0" applyBorder="1" applyAlignment="1">
      <alignment horizontal="left" vertical="center"/>
    </xf>
    <xf numFmtId="0" fontId="0" fillId="0" borderId="65" xfId="0" applyBorder="1" applyAlignment="1">
      <alignment horizontal="left" vertical="center"/>
    </xf>
    <xf numFmtId="0" fontId="3" fillId="0" borderId="18" xfId="0" applyFont="1" applyBorder="1" applyAlignment="1">
      <alignment horizontal="left" vertical="center"/>
    </xf>
    <xf numFmtId="0" fontId="3" fillId="0" borderId="19" xfId="0" applyFont="1" applyBorder="1" applyAlignment="1">
      <alignment horizontal="left" vertical="center"/>
    </xf>
    <xf numFmtId="0" fontId="12" fillId="2" borderId="40" xfId="0" applyFont="1" applyFill="1" applyBorder="1" applyAlignment="1">
      <alignment horizontal="center" vertical="center" textRotation="255"/>
    </xf>
    <xf numFmtId="0" fontId="12" fillId="2" borderId="27" xfId="0" applyFont="1" applyFill="1" applyBorder="1" applyAlignment="1">
      <alignment horizontal="center" vertical="center" textRotation="255"/>
    </xf>
    <xf numFmtId="0" fontId="12" fillId="2" borderId="30" xfId="0" applyFont="1" applyFill="1" applyBorder="1" applyAlignment="1">
      <alignment horizontal="center" vertical="center" textRotation="255"/>
    </xf>
    <xf numFmtId="0" fontId="12" fillId="0" borderId="36" xfId="0" applyFont="1" applyBorder="1" applyAlignment="1">
      <alignment horizontal="center" vertical="center"/>
    </xf>
    <xf numFmtId="0" fontId="12" fillId="0" borderId="41" xfId="0" applyFont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0" fontId="12" fillId="0" borderId="29" xfId="0" applyFont="1" applyBorder="1" applyAlignment="1">
      <alignment horizontal="center" vertical="center"/>
    </xf>
    <xf numFmtId="0" fontId="12" fillId="0" borderId="31" xfId="0" applyFont="1" applyBorder="1" applyAlignment="1">
      <alignment horizontal="center" vertical="center"/>
    </xf>
    <xf numFmtId="0" fontId="12" fillId="0" borderId="32" xfId="0" applyFont="1" applyBorder="1" applyAlignment="1">
      <alignment horizontal="center" vertical="center"/>
    </xf>
    <xf numFmtId="176" fontId="12" fillId="0" borderId="36" xfId="0" applyNumberFormat="1" applyFont="1" applyBorder="1" applyAlignment="1">
      <alignment horizontal="center" vertical="center" shrinkToFit="1"/>
    </xf>
    <xf numFmtId="176" fontId="12" fillId="0" borderId="28" xfId="0" applyNumberFormat="1" applyFont="1" applyBorder="1" applyAlignment="1">
      <alignment horizontal="center" vertical="center"/>
    </xf>
    <xf numFmtId="176" fontId="12" fillId="0" borderId="31" xfId="0" applyNumberFormat="1" applyFont="1" applyBorder="1" applyAlignment="1">
      <alignment horizontal="center" vertical="center"/>
    </xf>
    <xf numFmtId="41" fontId="12" fillId="0" borderId="36" xfId="1" applyNumberFormat="1" applyFont="1" applyBorder="1" applyAlignment="1">
      <alignment horizontal="right" vertical="center"/>
    </xf>
    <xf numFmtId="41" fontId="12" fillId="0" borderId="28" xfId="1" applyNumberFormat="1" applyFont="1" applyBorder="1" applyAlignment="1">
      <alignment horizontal="right" vertical="center"/>
    </xf>
    <xf numFmtId="41" fontId="12" fillId="0" borderId="31" xfId="1" applyNumberFormat="1" applyFont="1" applyBorder="1" applyAlignment="1">
      <alignment horizontal="right" vertical="center"/>
    </xf>
    <xf numFmtId="0" fontId="12" fillId="2" borderId="42" xfId="0" applyFont="1" applyFill="1" applyBorder="1" applyAlignment="1">
      <alignment horizontal="center" vertical="center"/>
    </xf>
    <xf numFmtId="0" fontId="12" fillId="2" borderId="43" xfId="0" applyFont="1" applyFill="1" applyBorder="1" applyAlignment="1">
      <alignment horizontal="center" vertical="center"/>
    </xf>
    <xf numFmtId="176" fontId="12" fillId="0" borderId="43" xfId="0" applyNumberFormat="1" applyFont="1" applyBorder="1" applyAlignment="1">
      <alignment horizontal="center" vertical="center"/>
    </xf>
    <xf numFmtId="0" fontId="12" fillId="0" borderId="43" xfId="0" applyFont="1" applyBorder="1" applyAlignment="1">
      <alignment horizontal="right" vertical="center"/>
    </xf>
    <xf numFmtId="0" fontId="12" fillId="0" borderId="43" xfId="0" applyFont="1" applyBorder="1" applyAlignment="1">
      <alignment horizontal="center" vertical="center"/>
    </xf>
    <xf numFmtId="0" fontId="12" fillId="0" borderId="44" xfId="0" applyFont="1" applyBorder="1" applyAlignment="1">
      <alignment horizontal="center" vertical="center"/>
    </xf>
    <xf numFmtId="0" fontId="12" fillId="2" borderId="36" xfId="0" applyFont="1" applyFill="1" applyBorder="1" applyAlignment="1">
      <alignment horizontal="center" vertical="center"/>
    </xf>
    <xf numFmtId="0" fontId="12" fillId="2" borderId="28" xfId="0" applyFont="1" applyFill="1" applyBorder="1" applyAlignment="1">
      <alignment horizontal="center" vertical="center"/>
    </xf>
    <xf numFmtId="0" fontId="12" fillId="2" borderId="31" xfId="0" applyFont="1" applyFill="1" applyBorder="1" applyAlignment="1">
      <alignment horizontal="center" vertical="center"/>
    </xf>
    <xf numFmtId="0" fontId="11" fillId="2" borderId="33" xfId="0" applyFont="1" applyFill="1" applyBorder="1" applyAlignment="1">
      <alignment horizontal="center" vertical="center"/>
    </xf>
    <xf numFmtId="0" fontId="11" fillId="2" borderId="34" xfId="0" applyFont="1" applyFill="1" applyBorder="1" applyAlignment="1">
      <alignment horizontal="center" vertical="center"/>
    </xf>
    <xf numFmtId="176" fontId="11" fillId="0" borderId="34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2" fillId="3" borderId="38" xfId="0" applyFont="1" applyFill="1" applyBorder="1" applyAlignment="1">
      <alignment horizontal="center" vertical="center"/>
    </xf>
    <xf numFmtId="0" fontId="12" fillId="3" borderId="37" xfId="0" applyFont="1" applyFill="1" applyBorder="1" applyAlignment="1">
      <alignment horizontal="center" vertical="center"/>
    </xf>
    <xf numFmtId="0" fontId="12" fillId="3" borderId="39" xfId="0" applyFont="1" applyFill="1" applyBorder="1" applyAlignment="1">
      <alignment horizontal="center" vertical="center"/>
    </xf>
    <xf numFmtId="41" fontId="11" fillId="0" borderId="34" xfId="0" applyNumberFormat="1" applyFont="1" applyBorder="1" applyAlignment="1">
      <alignment horizontal="right" vertical="center"/>
    </xf>
    <xf numFmtId="0" fontId="11" fillId="0" borderId="34" xfId="0" applyFont="1" applyBorder="1" applyAlignment="1">
      <alignment horizontal="right" vertical="center"/>
    </xf>
    <xf numFmtId="0" fontId="11" fillId="0" borderId="34" xfId="0" applyFont="1" applyBorder="1" applyAlignment="1">
      <alignment horizontal="center" vertical="center"/>
    </xf>
    <xf numFmtId="0" fontId="11" fillId="0" borderId="35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91" fillId="2" borderId="13" xfId="0" applyFont="1" applyFill="1" applyBorder="1" applyAlignment="1">
      <alignment horizontal="center" vertical="center"/>
    </xf>
    <xf numFmtId="0" fontId="91" fillId="2" borderId="12" xfId="0" applyFont="1" applyFill="1" applyBorder="1" applyAlignment="1">
      <alignment horizontal="center" vertical="center"/>
    </xf>
    <xf numFmtId="0" fontId="91" fillId="2" borderId="9" xfId="0" applyFont="1" applyFill="1" applyBorder="1" applyAlignment="1">
      <alignment horizontal="center" vertical="center"/>
    </xf>
    <xf numFmtId="0" fontId="91" fillId="2" borderId="6" xfId="0" applyFont="1" applyFill="1" applyBorder="1" applyAlignment="1">
      <alignment horizontal="center" vertical="center"/>
    </xf>
    <xf numFmtId="0" fontId="12" fillId="0" borderId="12" xfId="0" applyFont="1" applyBorder="1" applyAlignment="1">
      <alignment horizontal="center" vertical="center" wrapText="1"/>
    </xf>
    <xf numFmtId="0" fontId="0" fillId="0" borderId="17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5" xfId="0" applyBorder="1" applyAlignment="1">
      <alignment horizontal="center"/>
    </xf>
    <xf numFmtId="0" fontId="14" fillId="0" borderId="0" xfId="0" applyFont="1" applyAlignment="1">
      <alignment horizontal="center" vertical="center"/>
    </xf>
    <xf numFmtId="0" fontId="12" fillId="0" borderId="4" xfId="0" applyFont="1" applyBorder="1" applyAlignment="1">
      <alignment horizontal="right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46" xfId="0" applyBorder="1"/>
    <xf numFmtId="0" fontId="0" fillId="0" borderId="47" xfId="0" applyBorder="1"/>
    <xf numFmtId="0" fontId="6" fillId="0" borderId="9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17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4" fillId="0" borderId="0" xfId="0" applyFont="1" applyAlignment="1">
      <alignment horizontal="center"/>
    </xf>
    <xf numFmtId="0" fontId="5" fillId="2" borderId="9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/>
    </xf>
    <xf numFmtId="0" fontId="5" fillId="2" borderId="14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0" fillId="0" borderId="9" xfId="0" applyBorder="1"/>
    <xf numFmtId="0" fontId="0" fillId="0" borderId="6" xfId="0" applyBorder="1"/>
    <xf numFmtId="0" fontId="10" fillId="2" borderId="9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5" fillId="0" borderId="9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10" fillId="2" borderId="8" xfId="0" applyFont="1" applyFill="1" applyBorder="1" applyAlignment="1">
      <alignment horizontal="center" vertical="center"/>
    </xf>
    <xf numFmtId="0" fontId="10" fillId="2" borderId="15" xfId="0" applyFont="1" applyFill="1" applyBorder="1" applyAlignment="1">
      <alignment horizontal="center" vertical="center"/>
    </xf>
    <xf numFmtId="0" fontId="0" fillId="0" borderId="17" xfId="0" applyBorder="1"/>
    <xf numFmtId="0" fontId="0" fillId="0" borderId="7" xfId="0" applyBorder="1"/>
    <xf numFmtId="0" fontId="10" fillId="2" borderId="12" xfId="0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horizontal="center"/>
    </xf>
    <xf numFmtId="0" fontId="12" fillId="0" borderId="4" xfId="0" applyFont="1" applyBorder="1" applyAlignment="1">
      <alignment horizontal="left" vertical="center"/>
    </xf>
    <xf numFmtId="0" fontId="10" fillId="2" borderId="14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0" fontId="10" fillId="0" borderId="17" xfId="0" applyFont="1" applyBorder="1" applyAlignment="1">
      <alignment vertical="center"/>
    </xf>
    <xf numFmtId="0" fontId="10" fillId="0" borderId="26" xfId="0" applyFont="1" applyBorder="1" applyAlignment="1">
      <alignment vertical="center"/>
    </xf>
    <xf numFmtId="0" fontId="10" fillId="0" borderId="45" xfId="0" applyFont="1" applyBorder="1" applyAlignment="1">
      <alignment vertical="center"/>
    </xf>
    <xf numFmtId="0" fontId="10" fillId="0" borderId="17" xfId="0" applyFont="1" applyBorder="1" applyAlignment="1">
      <alignment horizontal="left" vertical="center"/>
    </xf>
    <xf numFmtId="0" fontId="10" fillId="0" borderId="26" xfId="0" applyFont="1" applyBorder="1" applyAlignment="1">
      <alignment horizontal="left" vertical="center"/>
    </xf>
    <xf numFmtId="0" fontId="10" fillId="0" borderId="45" xfId="0" applyFont="1" applyBorder="1" applyAlignment="1">
      <alignment horizontal="left" vertical="center"/>
    </xf>
    <xf numFmtId="0" fontId="7" fillId="0" borderId="9" xfId="0" applyFont="1" applyBorder="1"/>
    <xf numFmtId="0" fontId="7" fillId="0" borderId="6" xfId="0" applyFont="1" applyBorder="1"/>
    <xf numFmtId="0" fontId="10" fillId="2" borderId="58" xfId="0" applyFont="1" applyFill="1" applyBorder="1" applyAlignment="1">
      <alignment horizontal="center" vertical="center"/>
    </xf>
    <xf numFmtId="0" fontId="10" fillId="2" borderId="52" xfId="0" applyFont="1" applyFill="1" applyBorder="1" applyAlignment="1">
      <alignment horizontal="center" vertical="center"/>
    </xf>
    <xf numFmtId="0" fontId="7" fillId="0" borderId="9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10" fillId="2" borderId="13" xfId="0" applyFont="1" applyFill="1" applyBorder="1" applyAlignment="1">
      <alignment horizontal="center" vertical="center"/>
    </xf>
    <xf numFmtId="0" fontId="7" fillId="0" borderId="17" xfId="0" applyFont="1" applyBorder="1"/>
    <xf numFmtId="0" fontId="7" fillId="0" borderId="7" xfId="0" applyFont="1" applyBorder="1"/>
    <xf numFmtId="0" fontId="0" fillId="0" borderId="8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5" fillId="8" borderId="17" xfId="0" applyFont="1" applyFill="1" applyBorder="1" applyAlignment="1">
      <alignment horizontal="left" vertical="center"/>
    </xf>
    <xf numFmtId="0" fontId="5" fillId="8" borderId="26" xfId="0" applyFont="1" applyFill="1" applyBorder="1" applyAlignment="1">
      <alignment horizontal="left" vertical="center"/>
    </xf>
    <xf numFmtId="0" fontId="5" fillId="8" borderId="45" xfId="0" applyFont="1" applyFill="1" applyBorder="1" applyAlignment="1">
      <alignment horizontal="left" vertical="center"/>
    </xf>
  </cellXfs>
  <cellStyles count="369">
    <cellStyle name="#,##0" xfId="3"/>
    <cellStyle name="(△콤마)" xfId="4"/>
    <cellStyle name="(백분율)" xfId="5"/>
    <cellStyle name="(콤마)" xfId="6"/>
    <cellStyle name="??&amp;5_x0007_?._x0007_9_x0008_??_x0007__x0001__x0001_" xfId="7"/>
    <cellStyle name="??&amp;6_x0007_?/_x0007_9_x0008_??_x0007__x0001__x0001_" xfId="8"/>
    <cellStyle name="??&amp;O?&amp;H?_x0008__x000f__x0007_?_x0007__x0001__x0001_" xfId="10"/>
    <cellStyle name="??&amp;O?&amp;H?_x0008_??_x0007__x0001__x0001_" xfId="11"/>
    <cellStyle name="??&amp;멅?둃9_x0008_??_x0007__x0001__x0001_" xfId="9"/>
    <cellStyle name="?W?_laroux" xfId="12"/>
    <cellStyle name="_port" xfId="56"/>
    <cellStyle name="_SK건설추정견적" xfId="57"/>
    <cellStyle name="_가산동" xfId="13"/>
    <cellStyle name="_건축" xfId="14"/>
    <cellStyle name="_단가표" xfId="15"/>
    <cellStyle name="_마산-우매" xfId="16"/>
    <cellStyle name="_마산-우매_041123당직실환경개선공사(설계변경)메일수신" xfId="17"/>
    <cellStyle name="_마산-우매_060612조류질병연구동(버티칼_방충망)_금호" xfId="18"/>
    <cellStyle name="_마산-우매_061030부림동2개소(샤시)_중앙동1개소(화장실)(설계)" xfId="19"/>
    <cellStyle name="_마산-우매_070824과천대로안내표지판정비(계약)" xfId="20"/>
    <cellStyle name="_마산-우매_071211부림동902동207호,14-10번지301호(통합수신)" xfId="21"/>
    <cellStyle name="_마산-우매_080904교통안전시설물보강공사(중앙분리대)설계_계약" xfId="22"/>
    <cellStyle name="_마산-우매_080926과천2통마을회관_롤스크린_방범창_계약" xfId="23"/>
    <cellStyle name="_미일실행" xfId="24"/>
    <cellStyle name="_미일실행_041123당직실환경개선공사(설계변경)메일수신" xfId="25"/>
    <cellStyle name="_미일실행_060612조류질병연구동(버티칼_방충망)_금호" xfId="26"/>
    <cellStyle name="_미일실행_061030부림동2개소(샤시)_중앙동1개소(화장실)(설계)" xfId="27"/>
    <cellStyle name="_미일실행_070824과천대로안내표지판정비(계약)" xfId="28"/>
    <cellStyle name="_미일실행_071211부림동902동207호,14-10번지301호(통합수신)" xfId="29"/>
    <cellStyle name="_미일실행_080904교통안전시설물보강공사(중앙분리대)설계_계약" xfId="30"/>
    <cellStyle name="_미일실행_080926과천2통마을회관_롤스크린_방범창_계약" xfId="31"/>
    <cellStyle name="_부대토목(최종분)" xfId="32"/>
    <cellStyle name="_분당실행 산출근거" xfId="33"/>
    <cellStyle name="_분당정자동파라곤주상복합공사비(재검토I-SPACE수준)6-M.H" xfId="34"/>
    <cellStyle name="_실행(갑지)" xfId="35"/>
    <cellStyle name="_실행(갑지)_건축" xfId="36"/>
    <cellStyle name="_실행(갑지)_토목실행(최종)" xfId="37"/>
    <cellStyle name="_집계" xfId="38"/>
    <cellStyle name="_첨단실행" xfId="39"/>
    <cellStyle name="_첨단실행_041123당직실환경개선공사(설계변경)메일수신" xfId="40"/>
    <cellStyle name="_첨단실행_060612조류질병연구동(버티칼_방충망)_금호" xfId="41"/>
    <cellStyle name="_첨단실행_061030부림동2개소(샤시)_중앙동1개소(화장실)(설계)" xfId="42"/>
    <cellStyle name="_첨단실행_070824과천대로안내표지판정비(계약)" xfId="43"/>
    <cellStyle name="_첨단실행_071211부림동902동207호,14-10번지301호(통합수신)" xfId="44"/>
    <cellStyle name="_첨단실행_080904교통안전시설물보강공사(중앙분리대)설계_계약" xfId="45"/>
    <cellStyle name="_첨단실행_080926과천2통마을회관_롤스크린_방범창_계약" xfId="46"/>
    <cellStyle name="_추정(갑지)" xfId="47"/>
    <cellStyle name="_토목실행(최종)" xfId="48"/>
    <cellStyle name="_토목실행(최종)_041123당직실환경개선공사(설계변경)메일수신" xfId="49"/>
    <cellStyle name="_토목실행(최종)_060612조류질병연구동(버티칼_방충망)_금호" xfId="50"/>
    <cellStyle name="_토목실행(최종)_061030부림동2개소(샤시)_중앙동1개소(화장실)(설계)" xfId="51"/>
    <cellStyle name="_토목실행(최종)_070824과천대로안내표지판정비(계약)" xfId="52"/>
    <cellStyle name="_토목실행(최종)_071211부림동902동207호,14-10번지301호(통합수신)" xfId="53"/>
    <cellStyle name="_토목실행(최종)_080904교통안전시설물보강공사(중앙분리대)설계_계약" xfId="54"/>
    <cellStyle name="_토목실행(최종)_080926과천2통마을회관_롤스크린_방범창_계약" xfId="55"/>
    <cellStyle name="´Þ·¯" xfId="58"/>
    <cellStyle name="’E‰Y [0.00]_laroux" xfId="59"/>
    <cellStyle name="’E‰Y_laroux" xfId="60"/>
    <cellStyle name="¤@?e_TEST-1 " xfId="63"/>
    <cellStyle name="\MNPREF32.DLL&amp;" xfId="67"/>
    <cellStyle name="△백분율" xfId="61"/>
    <cellStyle name="△콤마" xfId="62"/>
    <cellStyle name="°íÁ¤¼Ò¼ýÁ¡" xfId="64"/>
    <cellStyle name="°íÁ¤Ãâ·Â1" xfId="65"/>
    <cellStyle name="°íÁ¤Ãâ·Â2" xfId="66"/>
    <cellStyle name="0" xfId="68"/>
    <cellStyle name="0.0" xfId="69"/>
    <cellStyle name="0.00" xfId="70"/>
    <cellStyle name="00" xfId="71"/>
    <cellStyle name="1" xfId="72"/>
    <cellStyle name="1_홍학연립 건축실행(관리부검토반영)20030428" xfId="73"/>
    <cellStyle name="10" xfId="74"/>
    <cellStyle name="¹éº" xfId="75"/>
    <cellStyle name="¹éºÐÀ²_¿îÀüÀÚ±Ý" xfId="76"/>
    <cellStyle name="2" xfId="77"/>
    <cellStyle name="²" xfId="78"/>
    <cellStyle name="³¯Â¥" xfId="79"/>
    <cellStyle name="A¡ER￠R¡¿¡ER¡§I¡ERE¡ER¨I¡ⓒ¡EREO [0]_¡ER￠R¡¿¡ER¨I¡ⓒ?￠RER￠R¡×¡ER￠R¡×I￠RER￠R¡×IoRA￠R¡×I¡§I¡§¡I" xfId="182"/>
    <cellStyle name="A¡ER￠R¡¿¡ER¡§I¡ERE¡ER¨I¡ⓒ¡EREO_¡ER￠R¡¿¡ER¨I¡ⓒ?￠RER￠R¡×¡ER￠R¡×I￠RER￠R¡×IoRA￠R¡×I¡§I¡§¡I" xfId="183"/>
    <cellStyle name="A¨­￠￢￠O [0]_¡¾ⓒøA¡Æ¨oA¡Æ¡IC¡I " xfId="184"/>
    <cellStyle name="A¨­￠￢￠O_¡¾ⓒøA¡Æ¨oA¡Æ¡IC¡I " xfId="185"/>
    <cellStyle name="Åë" xfId="186"/>
    <cellStyle name="Åëè­ [" xfId="187"/>
    <cellStyle name="ÅëÈ­ [0]_¸ñ·Ï-Á¶°æ" xfId="188"/>
    <cellStyle name="AeE­ [0]_¿­¸° INT" xfId="189"/>
    <cellStyle name="ÅëÈ­ [0]_°ø»çºñ¿¹»ê¼­" xfId="190"/>
    <cellStyle name="AeE­ [0]_¼oAI¼º " xfId="191"/>
    <cellStyle name="ÅëÈ­ [0]_INQUIRY ¿µ¾÷ÃßÁø " xfId="192"/>
    <cellStyle name="AeE­ [0]_INQUIRY ¿μ¾÷AßAø " xfId="193"/>
    <cellStyle name="ÅëÈ­_¸ñ·Ï-Á¶°æ" xfId="194"/>
    <cellStyle name="AeE­_¿­¸° INT" xfId="195"/>
    <cellStyle name="ÅëÈ­_°ø»çºñ¿¹»ê¼­" xfId="196"/>
    <cellStyle name="AeE­_¼oAI¼º " xfId="197"/>
    <cellStyle name="ÅëÈ­_INQUIRY ¿µ¾÷ÃßÁø " xfId="198"/>
    <cellStyle name="AeE­_INQUIRY ¿μ¾÷AßAø " xfId="199"/>
    <cellStyle name="AeE¡© [0]_RESULTS" xfId="200"/>
    <cellStyle name="AeE¡©_RESULTS" xfId="201"/>
    <cellStyle name="AeE¡ⓒ [0]_¡¾ⓒøA¡Æ¨oA¡Æ¡IC¡I " xfId="202"/>
    <cellStyle name="AeE¡ⓒ_¡¾ⓒøA¡Æ¨oA¡Æ¡IC¡I " xfId="203"/>
    <cellStyle name="AeE￠RER￠R¡×I [0]_¡ER￠R¡¿¡ER¨I¡ⓒ?￠RER￠R¡×¡ER￠R¡×I￠RER￠R¡×IoRA￠R¡×I¡§I¡§¡I" xfId="204"/>
    <cellStyle name="AeE￠RER￠R¡×I_¡ER￠R¡¿¡ER¨I¡ⓒ?￠RER￠R¡×¡ER￠R¡×I￠RER￠R¡×IoRA￠R¡×I¡§I¡§¡I" xfId="205"/>
    <cellStyle name="ÆÛ¼¾Æ®" xfId="206"/>
    <cellStyle name="ALIGNMENT" xfId="207"/>
    <cellStyle name="args.style" xfId="208"/>
    <cellStyle name="Äþ" xfId="209"/>
    <cellStyle name="Äþ¸¶ [" xfId="210"/>
    <cellStyle name="ÄÞ¸¶ [0]_¸ñ·Ï-Á¶°æ" xfId="211"/>
    <cellStyle name="AÞ¸¶ [0]_¿­¸° INT" xfId="212"/>
    <cellStyle name="ÄÞ¸¶ [0]_°ø»çºñ¿¹»ê¼­" xfId="213"/>
    <cellStyle name="AÞ¸¶ [0]_INQUIRY ¿μ¾÷AßAø " xfId="214"/>
    <cellStyle name="ÄÞ¸¶_¸ñ·Ï-Á¶°æ" xfId="215"/>
    <cellStyle name="AÞ¸¶_¿­¸° INT" xfId="216"/>
    <cellStyle name="ÄÞ¸¶_°ø»çºñ¿¹»ê¼­" xfId="217"/>
    <cellStyle name="AÞ¸¶_¼oAI¼º " xfId="218"/>
    <cellStyle name="ÄÞ¸¶_INQUIRY ¿µ¾÷ÃßÁø " xfId="219"/>
    <cellStyle name="AÞ¸¶_INQUIRY ¿μ¾÷AßAø " xfId="220"/>
    <cellStyle name="ÀÚ¸®¼ö" xfId="221"/>
    <cellStyle name="ÀÚ¸®¼ö0" xfId="222"/>
    <cellStyle name="blank" xfId="223"/>
    <cellStyle name="blank - Style1" xfId="224"/>
    <cellStyle name="C¡IA¨ª_¡¾ⓒøA¡Æ¨oA¡Æ¡IC¡I " xfId="225"/>
    <cellStyle name="C¡ÍA¨ª_RESULTS" xfId="226"/>
    <cellStyle name="C￠RERIA¡ER￠R¡¿￠R¡×￠RI_¡ER￠R¡¿oA¡ERE?e" xfId="227"/>
    <cellStyle name="Ç¥" xfId="228"/>
    <cellStyle name="C￥AØ_  FAB AIA¤  " xfId="229"/>
    <cellStyle name="Ç¥ÁØ_(%)ºñ¸ñ±ººÐ·ùÇ¥" xfId="230"/>
    <cellStyle name="C￥AØ_¿μ¾÷CoE² " xfId="231"/>
    <cellStyle name="Ç¥ÁØ_»ç¾÷ºÎº° ÃÑ°è " xfId="232"/>
    <cellStyle name="C￥AØ_≫c¾÷ºIº° AN°e " xfId="233"/>
    <cellStyle name="Ç¥ÁØ_°ø»çºñ¿¹»ê¼­" xfId="234"/>
    <cellStyle name="C￥AØ_5-1±¤°i " xfId="235"/>
    <cellStyle name="Ç¥ÁØ_5-1±¤°í " xfId="236"/>
    <cellStyle name="C￥AØ_5-1±¤°i _홍학연립 건축실행(관리부검토반영)20030428" xfId="237"/>
    <cellStyle name="Ç¥ÁØ_5-1±¤°í _홍학연립 건축실행(관리부검토반영)20030428" xfId="238"/>
    <cellStyle name="C￥AØ_Ay°eC￥(2¿u) " xfId="239"/>
    <cellStyle name="Ç¥ÁØ_Áý°èÇ¥(2¿ù) " xfId="240"/>
    <cellStyle name="C￥AØ_CoAo¹yAI °A¾×¿ⓒ½A " xfId="241"/>
    <cellStyle name="Ç¥ÁØ_Sheet1_¿µ¾÷ÇöÈ² " xfId="242"/>
    <cellStyle name="Calc Currency (0)" xfId="243"/>
    <cellStyle name="Calc Currency (2)" xfId="244"/>
    <cellStyle name="Calc Percent (0)" xfId="245"/>
    <cellStyle name="Calc Percent (1)" xfId="246"/>
    <cellStyle name="Calc Percent (2)" xfId="247"/>
    <cellStyle name="Calc Units (0)" xfId="248"/>
    <cellStyle name="Calc Units (1)" xfId="249"/>
    <cellStyle name="Calc Units (2)" xfId="250"/>
    <cellStyle name="category" xfId="251"/>
    <cellStyle name="ÇÕ»ê" xfId="252"/>
    <cellStyle name="Comma" xfId="253"/>
    <cellStyle name="Comma  - Style2" xfId="254"/>
    <cellStyle name="Comma  - Style3" xfId="255"/>
    <cellStyle name="Comma  - Style4" xfId="256"/>
    <cellStyle name="Comma  - Style5" xfId="257"/>
    <cellStyle name="Comma  - Style6" xfId="258"/>
    <cellStyle name="Comma  - Style7" xfId="259"/>
    <cellStyle name="Comma  - Style8" xfId="260"/>
    <cellStyle name="Comma [0]" xfId="261"/>
    <cellStyle name="Comma [00]" xfId="262"/>
    <cellStyle name="comma zerodec" xfId="263"/>
    <cellStyle name="Comma_ SG&amp;A Bridge " xfId="264"/>
    <cellStyle name="Comma0" xfId="265"/>
    <cellStyle name="Copied" xfId="266"/>
    <cellStyle name="Currency" xfId="267"/>
    <cellStyle name="Currency [0]" xfId="268"/>
    <cellStyle name="Currency [00]" xfId="269"/>
    <cellStyle name="Currency_ SG&amp;A Bridge " xfId="270"/>
    <cellStyle name="Currency0" xfId="271"/>
    <cellStyle name="Currency1" xfId="272"/>
    <cellStyle name="Date" xfId="273"/>
    <cellStyle name="Date Short" xfId="274"/>
    <cellStyle name="Date_041123당직실환경개선공사(설계변경)메일수신" xfId="275"/>
    <cellStyle name="DELTA" xfId="276"/>
    <cellStyle name="Dezimal [0]_laroux" xfId="277"/>
    <cellStyle name="Dezimal_laroux" xfId="278"/>
    <cellStyle name="Dollar (zero dec)" xfId="279"/>
    <cellStyle name="È­Æó±âÈ£" xfId="280"/>
    <cellStyle name="È­Æó±âÈ£0" xfId="281"/>
    <cellStyle name="Enter Currency (0)" xfId="282"/>
    <cellStyle name="Enter Currency (2)" xfId="283"/>
    <cellStyle name="Enter Units (0)" xfId="284"/>
    <cellStyle name="Enter Units (1)" xfId="285"/>
    <cellStyle name="Enter Units (2)" xfId="286"/>
    <cellStyle name="Entered" xfId="287"/>
    <cellStyle name="Euro" xfId="288"/>
    <cellStyle name="F2" xfId="289"/>
    <cellStyle name="F3" xfId="290"/>
    <cellStyle name="F4" xfId="291"/>
    <cellStyle name="F5" xfId="292"/>
    <cellStyle name="F6" xfId="293"/>
    <cellStyle name="F7" xfId="294"/>
    <cellStyle name="F8" xfId="295"/>
    <cellStyle name="Fixed" xfId="296"/>
    <cellStyle name="G10" xfId="297"/>
    <cellStyle name="Grey" xfId="298"/>
    <cellStyle name="H1" xfId="299"/>
    <cellStyle name="H2" xfId="300"/>
    <cellStyle name="Header" xfId="301"/>
    <cellStyle name="Header1" xfId="302"/>
    <cellStyle name="Header2" xfId="303"/>
    <cellStyle name="Heading 1" xfId="304"/>
    <cellStyle name="Heading 2" xfId="305"/>
    <cellStyle name="Heading1" xfId="306"/>
    <cellStyle name="Heading2" xfId="307"/>
    <cellStyle name="HEADINGS" xfId="308"/>
    <cellStyle name="HEADINGSTOP" xfId="309"/>
    <cellStyle name="Helv8_PFD4.XLS" xfId="310"/>
    <cellStyle name="Hyperlink" xfId="311"/>
    <cellStyle name="Input [yellow]" xfId="312"/>
    <cellStyle name="L`" xfId="313"/>
    <cellStyle name="Link Currency (0)" xfId="314"/>
    <cellStyle name="Link Currency (2)" xfId="315"/>
    <cellStyle name="Link Units (0)" xfId="316"/>
    <cellStyle name="Link Units (1)" xfId="317"/>
    <cellStyle name="Link Units (2)" xfId="318"/>
    <cellStyle name="Midtitle" xfId="319"/>
    <cellStyle name="Milliers [0]_Arabian Spec" xfId="320"/>
    <cellStyle name="Milliers_Arabian Spec" xfId="321"/>
    <cellStyle name="Model" xfId="322"/>
    <cellStyle name="Mon?aire [0]_Arabian Spec" xfId="323"/>
    <cellStyle name="Mon?aire_Arabian Spec" xfId="324"/>
    <cellStyle name="new정렬범위" xfId="325"/>
    <cellStyle name="no dec" xfId="326"/>
    <cellStyle name="Normal - Style1" xfId="328"/>
    <cellStyle name="Normal - 유형1" xfId="327"/>
    <cellStyle name="Normal_ SG&amp;A Bridge " xfId="329"/>
    <cellStyle name="Œ…?æ맖?e [0.00]_laroux" xfId="330"/>
    <cellStyle name="Œ…?æ맖?e_laroux" xfId="331"/>
    <cellStyle name="per.style" xfId="332"/>
    <cellStyle name="Percent" xfId="333"/>
    <cellStyle name="Percent (0)" xfId="334"/>
    <cellStyle name="Percent [0]" xfId="335"/>
    <cellStyle name="Percent [00]" xfId="336"/>
    <cellStyle name="Percent [2]" xfId="337"/>
    <cellStyle name="Percent_#6 Temps &amp; Contractors" xfId="338"/>
    <cellStyle name="PrePop Currency (0)" xfId="339"/>
    <cellStyle name="PrePop Currency (2)" xfId="340"/>
    <cellStyle name="PrePop Units (0)" xfId="341"/>
    <cellStyle name="PrePop Units (1)" xfId="342"/>
    <cellStyle name="PrePop Units (2)" xfId="343"/>
    <cellStyle name="regstoresfromspecstores" xfId="344"/>
    <cellStyle name="RevList" xfId="345"/>
    <cellStyle name="SHADEDSTORES" xfId="346"/>
    <cellStyle name="specstores" xfId="347"/>
    <cellStyle name="Standard_laroux" xfId="348"/>
    <cellStyle name="subhead" xfId="349"/>
    <cellStyle name="Subtotal" xfId="350"/>
    <cellStyle name="testtitle" xfId="351"/>
    <cellStyle name="Text Indent A" xfId="352"/>
    <cellStyle name="Text Indent B" xfId="353"/>
    <cellStyle name="Text Indent C" xfId="354"/>
    <cellStyle name="Title" xfId="355"/>
    <cellStyle name="title [1]" xfId="356"/>
    <cellStyle name="title [2]" xfId="357"/>
    <cellStyle name="Total" xfId="358"/>
    <cellStyle name="UM" xfId="359"/>
    <cellStyle name="W?rung [0]_laroux" xfId="360"/>
    <cellStyle name="W?rung_laroux" xfId="361"/>
    <cellStyle name="_x0008_z" xfId="362"/>
    <cellStyle name="|?ドE" xfId="181"/>
    <cellStyle name="고정소숫점" xfId="80"/>
    <cellStyle name="고정출력1" xfId="81"/>
    <cellStyle name="고정출력2" xfId="82"/>
    <cellStyle name="끼_x0001_?" xfId="83"/>
    <cellStyle name="날짜" xfId="84"/>
    <cellStyle name="내역서" xfId="85"/>
    <cellStyle name="달러" xfId="86"/>
    <cellStyle name="뒤에 오는 하이퍼링크_01.천호동양트레벨(실행내역서-02.05.02)" xfId="87"/>
    <cellStyle name="똿떓죶Ø괻_PRODUCT DETAIL Q1" xfId="88"/>
    <cellStyle name="똿뗦먛귟 [0.00]_laroux" xfId="89"/>
    <cellStyle name="똿뗦먛귟_laroux" xfId="90"/>
    <cellStyle name="마이너스키" xfId="91"/>
    <cellStyle name="묮뎋 [0.00]_PRODUCT DETAIL Q1" xfId="92"/>
    <cellStyle name="묮뎋_PRODUCT DETAIL Q1" xfId="93"/>
    <cellStyle name="믅됞 [0.00]_laroux" xfId="94"/>
    <cellStyle name="믅됞_laroux" xfId="95"/>
    <cellStyle name="백" xfId="96"/>
    <cellStyle name="백_041123당직실환경개선공사(설계변경)메일수신" xfId="97"/>
    <cellStyle name="백_060612조류질병연구동(버티칼_방충망)_금호" xfId="98"/>
    <cellStyle name="백_061030부림동2개소(샤시)_중앙동1개소(화장실)(설계)" xfId="99"/>
    <cellStyle name="백_070824과천대로안내표지판정비(계약)" xfId="100"/>
    <cellStyle name="백_071211부림동902동207호,14-10번지301호(통합수신)" xfId="101"/>
    <cellStyle name="백_080904교통안전시설물보강공사(중앙분리대)설계_계약" xfId="102"/>
    <cellStyle name="백_080926과천2통마을회관_롤스크린_방범창_계약" xfId="103"/>
    <cellStyle name="백분율 [0]" xfId="105"/>
    <cellStyle name="백분율 [2]" xfId="106"/>
    <cellStyle name="백분율 2" xfId="104"/>
    <cellStyle name="분수" xfId="107"/>
    <cellStyle name="뷭?_BOOKSHIP" xfId="108"/>
    <cellStyle name="수량" xfId="109"/>
    <cellStyle name="숫자(R)" xfId="110"/>
    <cellStyle name="쉼표 [0]" xfId="1" builtinId="6"/>
    <cellStyle name="쉼표 [0] 2" xfId="112"/>
    <cellStyle name="쉼표 [0] 2 2" xfId="365"/>
    <cellStyle name="쉼표 [0] 3" xfId="113"/>
    <cellStyle name="쉼표 [0] 4" xfId="364"/>
    <cellStyle name="쉼표 [0] 5" xfId="111"/>
    <cellStyle name="스타일 1" xfId="114"/>
    <cellStyle name="스타일 2" xfId="115"/>
    <cellStyle name="안건회계법인" xfId="117"/>
    <cellStyle name="옛체" xfId="118"/>
    <cellStyle name="유1" xfId="119"/>
    <cellStyle name="일위대가" xfId="120"/>
    <cellStyle name="자리수" xfId="121"/>
    <cellStyle name="자리수0" xfId="122"/>
    <cellStyle name="정렬" xfId="123"/>
    <cellStyle name="정렬범위" xfId="124"/>
    <cellStyle name="제목 1(左)" xfId="125"/>
    <cellStyle name="제목 1(中)" xfId="126"/>
    <cellStyle name="제목[1 줄]" xfId="127"/>
    <cellStyle name="제목[2줄 아래]" xfId="128"/>
    <cellStyle name="제목[2줄 위]" xfId="129"/>
    <cellStyle name="제목1" xfId="130"/>
    <cellStyle name="지정되지 않음" xfId="131"/>
    <cellStyle name="콤" xfId="132"/>
    <cellStyle name="콤_041123당직실환경개선공사(설계변경)메일수신" xfId="133"/>
    <cellStyle name="콤_060612조류질병연구동(버티칼_방충망)_금호" xfId="134"/>
    <cellStyle name="콤_061030부림동2개소(샤시)_중앙동1개소(화장실)(설계)" xfId="135"/>
    <cellStyle name="콤_070824과천대로안내표지판정비(계약)" xfId="136"/>
    <cellStyle name="콤_071211부림동902동207호,14-10번지301호(통합수신)" xfId="137"/>
    <cellStyle name="콤_080904교통안전시설물보강공사(중앙분리대)설계_계약" xfId="138"/>
    <cellStyle name="콤_080926과천2통마을회관_롤스크린_방범창_계약" xfId="139"/>
    <cellStyle name="콤마 [" xfId="140"/>
    <cellStyle name="콤마 [0]_  종  합  " xfId="141"/>
    <cellStyle name="콤마 [2]" xfId="142"/>
    <cellStyle name="콤마 [3]" xfId="143"/>
    <cellStyle name="콤마[ ]" xfId="144"/>
    <cellStyle name="콤마[0]" xfId="145"/>
    <cellStyle name="콤마_  종  합  " xfId="146"/>
    <cellStyle name="통" xfId="147"/>
    <cellStyle name="통_041123당직실환경개선공사(설계변경)메일수신" xfId="148"/>
    <cellStyle name="통_060612조류질병연구동(버티칼_방충망)_금호" xfId="149"/>
    <cellStyle name="통_061030부림동2개소(샤시)_중앙동1개소(화장실)(설계)" xfId="150"/>
    <cellStyle name="통_070824과천대로안내표지판정비(계약)" xfId="151"/>
    <cellStyle name="통_071211부림동902동207호,14-10번지301호(통합수신)" xfId="152"/>
    <cellStyle name="통_080904교통안전시설물보강공사(중앙분리대)설계_계약" xfId="153"/>
    <cellStyle name="통_080926과천2통마을회관_롤스크린_방범창_계약" xfId="154"/>
    <cellStyle name="통화 [" xfId="155"/>
    <cellStyle name="통화 [0] 2" xfId="156"/>
    <cellStyle name="통화 [0] 3" xfId="366"/>
    <cellStyle name="통화 [0] 4" xfId="367"/>
    <cellStyle name="퍼센트" xfId="157"/>
    <cellStyle name="표" xfId="158"/>
    <cellStyle name="표_041123당직실환경개선공사(설계변경)메일수신" xfId="159"/>
    <cellStyle name="표_060612조류질병연구동(버티칼_방충망)_금호" xfId="160"/>
    <cellStyle name="표_061030부림동2개소(샤시)_중앙동1개소(화장실)(설계)" xfId="161"/>
    <cellStyle name="표_070824과천대로안내표지판정비(계약)" xfId="162"/>
    <cellStyle name="표_071211부림동902동207호,14-10번지301호(통합수신)" xfId="163"/>
    <cellStyle name="표_080904교통안전시설물보강공사(중앙분리대)설계_계약" xfId="164"/>
    <cellStyle name="표_080926과천2통마을회관_롤스크린_방범창_계약" xfId="165"/>
    <cellStyle name="표10" xfId="166"/>
    <cellStyle name="표13" xfId="167"/>
    <cellStyle name="표머릿글(上)" xfId="168"/>
    <cellStyle name="표머릿글(中)" xfId="169"/>
    <cellStyle name="표머릿글(下)" xfId="170"/>
    <cellStyle name="표준" xfId="0" builtinId="0"/>
    <cellStyle name="표준 2" xfId="171"/>
    <cellStyle name="표준 2 2" xfId="172"/>
    <cellStyle name="표준 3" xfId="173"/>
    <cellStyle name="표준 4" xfId="174"/>
    <cellStyle name="표준 5" xfId="175"/>
    <cellStyle name="표준 6" xfId="176"/>
    <cellStyle name="표준 7" xfId="363"/>
    <cellStyle name="표준 8" xfId="2"/>
    <cellStyle name="표준_1단지-계산서" xfId="368"/>
    <cellStyle name="標準_Akia(F）-8" xfId="177"/>
    <cellStyle name="합산" xfId="178"/>
    <cellStyle name="화폐기호" xfId="179"/>
    <cellStyle name="화폐기호0" xfId="180"/>
    <cellStyle name="ㅣ" xfId="1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390483</xdr:colOff>
      <xdr:row>18</xdr:row>
      <xdr:rowOff>150990</xdr:rowOff>
    </xdr:from>
    <xdr:to>
      <xdr:col>8</xdr:col>
      <xdr:colOff>274604</xdr:colOff>
      <xdr:row>20</xdr:row>
      <xdr:rowOff>202194</xdr:rowOff>
    </xdr:to>
    <xdr:pic>
      <xdr:nvPicPr>
        <xdr:cNvPr id="2" name="그림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90833" y="5018265"/>
          <a:ext cx="2627321" cy="5179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20"/>
  <sheetViews>
    <sheetView showGridLines="0" tabSelected="1" zoomScaleNormal="100" zoomScaleSheetLayoutView="94" zoomScalePageLayoutView="95" workbookViewId="0">
      <selection activeCell="O10" sqref="O10"/>
    </sheetView>
  </sheetViews>
  <sheetFormatPr defaultRowHeight="16.5"/>
  <cols>
    <col min="4" max="4" width="9.75" customWidth="1"/>
    <col min="10" max="10" width="10.5" customWidth="1"/>
  </cols>
  <sheetData>
    <row r="3" spans="1:13" ht="22.5">
      <c r="A3" s="94" t="str">
        <f>설계서!C7</f>
        <v>과천주차빌딩 승강기 부품교체 공사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</row>
    <row r="5" spans="1:13" ht="35.25">
      <c r="A5" s="95" t="s">
        <v>90</v>
      </c>
      <c r="B5" s="95"/>
      <c r="C5" s="95"/>
      <c r="D5" s="95"/>
      <c r="E5" s="95"/>
      <c r="F5" s="95"/>
      <c r="G5" s="95"/>
      <c r="H5" s="95"/>
      <c r="I5" s="95"/>
      <c r="J5" s="95"/>
      <c r="K5" s="95"/>
      <c r="L5" s="95"/>
      <c r="M5" s="95"/>
    </row>
    <row r="7" spans="1:13" ht="18.75" customHeight="1">
      <c r="D7" s="74" t="s">
        <v>91</v>
      </c>
      <c r="E7" s="96" t="s">
        <v>92</v>
      </c>
      <c r="F7" s="96"/>
      <c r="G7" s="96"/>
      <c r="H7" s="75" t="s">
        <v>63</v>
      </c>
      <c r="I7" s="75" t="s">
        <v>93</v>
      </c>
      <c r="J7" s="76" t="s">
        <v>43</v>
      </c>
    </row>
    <row r="8" spans="1:13" ht="18.75" customHeight="1">
      <c r="D8" s="77">
        <v>1</v>
      </c>
      <c r="E8" s="93" t="s">
        <v>94</v>
      </c>
      <c r="F8" s="93"/>
      <c r="G8" s="93"/>
      <c r="H8" s="78">
        <v>2</v>
      </c>
      <c r="I8" s="79" t="s">
        <v>95</v>
      </c>
      <c r="J8" s="80" t="s">
        <v>96</v>
      </c>
    </row>
    <row r="9" spans="1:13" ht="18.75" customHeight="1">
      <c r="D9" s="77">
        <v>2</v>
      </c>
      <c r="E9" s="93" t="s">
        <v>97</v>
      </c>
      <c r="F9" s="93"/>
      <c r="G9" s="93"/>
      <c r="H9" s="78">
        <v>3</v>
      </c>
      <c r="I9" s="79" t="s">
        <v>95</v>
      </c>
      <c r="J9" s="80" t="s">
        <v>96</v>
      </c>
    </row>
    <row r="10" spans="1:13" ht="18.75" customHeight="1">
      <c r="D10" s="77">
        <v>3</v>
      </c>
      <c r="E10" s="93" t="s">
        <v>98</v>
      </c>
      <c r="F10" s="93"/>
      <c r="G10" s="93"/>
      <c r="H10" s="78">
        <v>4</v>
      </c>
      <c r="I10" s="79" t="s">
        <v>95</v>
      </c>
      <c r="J10" s="80" t="s">
        <v>96</v>
      </c>
    </row>
    <row r="11" spans="1:13" ht="18.75" customHeight="1">
      <c r="D11" s="77">
        <v>4</v>
      </c>
      <c r="E11" s="97" t="s">
        <v>99</v>
      </c>
      <c r="F11" s="98"/>
      <c r="G11" s="99"/>
      <c r="H11" s="78">
        <v>5</v>
      </c>
      <c r="I11" s="79" t="s">
        <v>95</v>
      </c>
      <c r="J11" s="80" t="s">
        <v>100</v>
      </c>
    </row>
    <row r="12" spans="1:13" ht="18.75" customHeight="1">
      <c r="D12" s="77">
        <v>5</v>
      </c>
      <c r="E12" s="93" t="s">
        <v>101</v>
      </c>
      <c r="F12" s="93"/>
      <c r="G12" s="93"/>
      <c r="H12" s="78">
        <v>6</v>
      </c>
      <c r="I12" s="79" t="s">
        <v>95</v>
      </c>
      <c r="J12" s="80" t="s">
        <v>96</v>
      </c>
    </row>
    <row r="13" spans="1:13" ht="18.75" customHeight="1">
      <c r="D13" s="77">
        <v>6</v>
      </c>
      <c r="E13" s="93" t="s">
        <v>102</v>
      </c>
      <c r="F13" s="93"/>
      <c r="G13" s="93"/>
      <c r="H13" s="78">
        <v>7</v>
      </c>
      <c r="I13" s="79" t="s">
        <v>95</v>
      </c>
      <c r="J13" s="80" t="s">
        <v>96</v>
      </c>
    </row>
    <row r="14" spans="1:13" ht="18.75" customHeight="1">
      <c r="D14" s="77">
        <v>7</v>
      </c>
      <c r="E14" s="93" t="s">
        <v>103</v>
      </c>
      <c r="F14" s="93"/>
      <c r="G14" s="93"/>
      <c r="H14" s="78">
        <v>8</v>
      </c>
      <c r="I14" s="79" t="s">
        <v>95</v>
      </c>
      <c r="J14" s="80" t="s">
        <v>96</v>
      </c>
    </row>
    <row r="15" spans="1:13" ht="18.75" customHeight="1">
      <c r="D15" s="77">
        <v>8</v>
      </c>
      <c r="E15" s="93" t="s">
        <v>104</v>
      </c>
      <c r="F15" s="93"/>
      <c r="G15" s="93"/>
      <c r="H15" s="78"/>
      <c r="I15" s="78"/>
      <c r="J15" s="80" t="s">
        <v>100</v>
      </c>
    </row>
    <row r="16" spans="1:13" ht="18.75" customHeight="1"/>
    <row r="17" spans="1:13" ht="18.75" customHeight="1"/>
    <row r="18" spans="1:13" ht="20.25">
      <c r="D18" s="92"/>
      <c r="E18" s="92"/>
      <c r="F18" s="92"/>
      <c r="G18" s="92"/>
      <c r="H18" s="92"/>
      <c r="I18" s="92"/>
      <c r="J18" s="92"/>
    </row>
    <row r="20" spans="1:13" ht="20.25">
      <c r="A20" s="92" t="s">
        <v>147</v>
      </c>
      <c r="B20" s="92"/>
      <c r="C20" s="92"/>
      <c r="K20" s="92"/>
      <c r="L20" s="92"/>
      <c r="M20" s="92"/>
    </row>
  </sheetData>
  <mergeCells count="11">
    <mergeCell ref="E11:G11"/>
    <mergeCell ref="E12:G12"/>
    <mergeCell ref="E13:G13"/>
    <mergeCell ref="E14:G14"/>
    <mergeCell ref="E15:G15"/>
    <mergeCell ref="E10:G10"/>
    <mergeCell ref="A3:M3"/>
    <mergeCell ref="A5:M5"/>
    <mergeCell ref="E7:G7"/>
    <mergeCell ref="E8:G8"/>
    <mergeCell ref="E9:G9"/>
  </mergeCells>
  <phoneticPr fontId="1" type="noConversion"/>
  <dataValidations count="1">
    <dataValidation type="list" allowBlank="1" showInputMessage="1" showErrorMessage="1" sqref="I8:I15">
      <formula1>"○,Χ"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0"/>
  <sheetViews>
    <sheetView showGridLines="0" view="pageBreakPreview" topLeftCell="A4" zoomScaleNormal="100" zoomScaleSheetLayoutView="100" workbookViewId="0">
      <selection activeCell="E9" sqref="E9:J9"/>
    </sheetView>
  </sheetViews>
  <sheetFormatPr defaultColWidth="8.375" defaultRowHeight="16.5"/>
  <cols>
    <col min="1" max="1" width="6.375" customWidth="1"/>
    <col min="2" max="2" width="7.5" customWidth="1"/>
    <col min="3" max="18" width="6.75" customWidth="1"/>
  </cols>
  <sheetData>
    <row r="1" spans="1:18" ht="21" customHeight="1">
      <c r="A1" s="143" t="s">
        <v>105</v>
      </c>
      <c r="B1" s="144"/>
      <c r="C1" s="144"/>
      <c r="D1" s="139" t="s">
        <v>106</v>
      </c>
      <c r="E1" s="139"/>
      <c r="F1" s="139"/>
      <c r="G1" s="144" t="s">
        <v>107</v>
      </c>
      <c r="H1" s="144"/>
      <c r="I1" s="144"/>
      <c r="J1" s="147" t="s">
        <v>151</v>
      </c>
      <c r="K1" s="139"/>
      <c r="L1" s="139"/>
      <c r="M1" s="144" t="s">
        <v>108</v>
      </c>
      <c r="N1" s="144"/>
      <c r="O1" s="144"/>
      <c r="P1" s="139" t="s">
        <v>109</v>
      </c>
      <c r="Q1" s="139"/>
      <c r="R1" s="140"/>
    </row>
    <row r="2" spans="1:18" ht="17.45" customHeight="1">
      <c r="A2" s="145"/>
      <c r="B2" s="146"/>
      <c r="C2" s="146"/>
      <c r="D2" s="141"/>
      <c r="E2" s="141"/>
      <c r="F2" s="141"/>
      <c r="G2" s="146"/>
      <c r="H2" s="146"/>
      <c r="I2" s="146"/>
      <c r="J2" s="141"/>
      <c r="K2" s="141"/>
      <c r="L2" s="141"/>
      <c r="M2" s="146"/>
      <c r="N2" s="146"/>
      <c r="O2" s="146"/>
      <c r="P2" s="141"/>
      <c r="Q2" s="141"/>
      <c r="R2" s="142"/>
    </row>
    <row r="3" spans="1:18">
      <c r="A3" s="30"/>
      <c r="R3" s="1"/>
    </row>
    <row r="4" spans="1:18" ht="17.45" customHeight="1">
      <c r="A4" s="129" t="s">
        <v>0</v>
      </c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  <c r="M4" s="130"/>
      <c r="N4" s="130"/>
      <c r="O4" s="130"/>
      <c r="P4" s="130"/>
      <c r="Q4" s="130"/>
      <c r="R4" s="131"/>
    </row>
    <row r="5" spans="1:18" ht="17.45" customHeight="1">
      <c r="A5" s="129"/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  <c r="M5" s="130"/>
      <c r="N5" s="130"/>
      <c r="O5" s="130"/>
      <c r="P5" s="130"/>
      <c r="Q5" s="130"/>
      <c r="R5" s="131"/>
    </row>
    <row r="6" spans="1:18" ht="17.45" customHeight="1">
      <c r="A6" s="129"/>
      <c r="B6" s="130"/>
      <c r="C6" s="130"/>
      <c r="D6" s="130"/>
      <c r="E6" s="130"/>
      <c r="F6" s="130"/>
      <c r="G6" s="130"/>
      <c r="H6" s="130"/>
      <c r="I6" s="130"/>
      <c r="J6" s="130"/>
      <c r="K6" s="130"/>
      <c r="L6" s="130"/>
      <c r="M6" s="130"/>
      <c r="N6" s="130"/>
      <c r="O6" s="130"/>
      <c r="P6" s="130"/>
      <c r="Q6" s="130"/>
      <c r="R6" s="131"/>
    </row>
    <row r="7" spans="1:18" ht="30" customHeight="1">
      <c r="A7" s="30"/>
      <c r="B7" s="46" t="s">
        <v>70</v>
      </c>
      <c r="C7" s="45" t="s">
        <v>150</v>
      </c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1"/>
    </row>
    <row r="8" spans="1:18" ht="30" customHeight="1" thickBot="1">
      <c r="A8" s="30"/>
      <c r="B8" s="132" t="s">
        <v>5</v>
      </c>
      <c r="C8" s="133"/>
      <c r="D8" s="133"/>
      <c r="E8" s="133" t="s">
        <v>69</v>
      </c>
      <c r="F8" s="133"/>
      <c r="G8" s="133"/>
      <c r="H8" s="133"/>
      <c r="I8" s="133"/>
      <c r="J8" s="133"/>
      <c r="K8" s="133"/>
      <c r="L8" s="133"/>
      <c r="M8" s="133"/>
      <c r="N8" s="133"/>
      <c r="O8" s="133" t="s">
        <v>6</v>
      </c>
      <c r="P8" s="133"/>
      <c r="Q8" s="134"/>
      <c r="R8" s="1"/>
    </row>
    <row r="9" spans="1:18" ht="30" customHeight="1" thickBot="1">
      <c r="A9" s="30"/>
      <c r="B9" s="126" t="s">
        <v>3</v>
      </c>
      <c r="C9" s="127"/>
      <c r="D9" s="127"/>
      <c r="E9" s="128"/>
      <c r="F9" s="128"/>
      <c r="G9" s="128"/>
      <c r="H9" s="128"/>
      <c r="I9" s="128"/>
      <c r="J9" s="128"/>
      <c r="K9" s="135">
        <f>ROUNDDOWN(K12,-4)</f>
        <v>0</v>
      </c>
      <c r="L9" s="136"/>
      <c r="M9" s="136"/>
      <c r="N9" s="136"/>
      <c r="O9" s="137" t="s">
        <v>89</v>
      </c>
      <c r="P9" s="137"/>
      <c r="Q9" s="138"/>
      <c r="R9" s="1"/>
    </row>
    <row r="10" spans="1:18" ht="30" customHeight="1">
      <c r="A10" s="30"/>
      <c r="B10" s="102" t="s">
        <v>1</v>
      </c>
      <c r="C10" s="123" t="s">
        <v>7</v>
      </c>
      <c r="D10" s="123"/>
      <c r="E10" s="111"/>
      <c r="F10" s="111"/>
      <c r="G10" s="111"/>
      <c r="H10" s="111"/>
      <c r="I10" s="111"/>
      <c r="J10" s="111"/>
      <c r="K10" s="114">
        <f>원가계산서!D27</f>
        <v>0</v>
      </c>
      <c r="L10" s="114"/>
      <c r="M10" s="114"/>
      <c r="N10" s="114"/>
      <c r="O10" s="105"/>
      <c r="P10" s="105"/>
      <c r="Q10" s="106"/>
      <c r="R10" s="1"/>
    </row>
    <row r="11" spans="1:18" ht="30" customHeight="1">
      <c r="A11" s="30"/>
      <c r="B11" s="103"/>
      <c r="C11" s="124" t="s">
        <v>2</v>
      </c>
      <c r="D11" s="124"/>
      <c r="E11" s="112"/>
      <c r="F11" s="112"/>
      <c r="G11" s="112"/>
      <c r="H11" s="112"/>
      <c r="I11" s="112"/>
      <c r="J11" s="112"/>
      <c r="K11" s="115">
        <f>원가계산서!D28</f>
        <v>0</v>
      </c>
      <c r="L11" s="115"/>
      <c r="M11" s="115"/>
      <c r="N11" s="115"/>
      <c r="O11" s="107"/>
      <c r="P11" s="107"/>
      <c r="Q11" s="108"/>
      <c r="R11" s="1"/>
    </row>
    <row r="12" spans="1:18" ht="30" customHeight="1">
      <c r="A12" s="30"/>
      <c r="B12" s="104"/>
      <c r="C12" s="125" t="s">
        <v>8</v>
      </c>
      <c r="D12" s="125"/>
      <c r="E12" s="113"/>
      <c r="F12" s="113"/>
      <c r="G12" s="113"/>
      <c r="H12" s="113"/>
      <c r="I12" s="113"/>
      <c r="J12" s="113"/>
      <c r="K12" s="116">
        <f>SUM(K10:N11)</f>
        <v>0</v>
      </c>
      <c r="L12" s="116"/>
      <c r="M12" s="116"/>
      <c r="N12" s="116"/>
      <c r="O12" s="109"/>
      <c r="P12" s="109"/>
      <c r="Q12" s="110"/>
      <c r="R12" s="1"/>
    </row>
    <row r="13" spans="1:18" ht="30" customHeight="1">
      <c r="A13" s="30"/>
      <c r="B13" s="117" t="s">
        <v>68</v>
      </c>
      <c r="C13" s="118"/>
      <c r="D13" s="118"/>
      <c r="E13" s="119"/>
      <c r="F13" s="119"/>
      <c r="G13" s="119"/>
      <c r="H13" s="119"/>
      <c r="I13" s="119"/>
      <c r="J13" s="119"/>
      <c r="K13" s="120"/>
      <c r="L13" s="120"/>
      <c r="M13" s="120"/>
      <c r="N13" s="120"/>
      <c r="O13" s="121"/>
      <c r="P13" s="121"/>
      <c r="Q13" s="122"/>
      <c r="R13" s="1"/>
    </row>
    <row r="14" spans="1:18">
      <c r="A14" s="30"/>
      <c r="R14" s="1"/>
    </row>
    <row r="15" spans="1:18" ht="30" customHeight="1">
      <c r="A15" s="30"/>
      <c r="B15" s="100" t="s">
        <v>4</v>
      </c>
      <c r="C15" s="101"/>
      <c r="D15" s="101"/>
      <c r="E15" s="101"/>
      <c r="F15" s="101"/>
      <c r="G15" s="101"/>
      <c r="H15" s="101"/>
      <c r="I15" s="101"/>
      <c r="J15" s="101"/>
      <c r="K15" s="32"/>
      <c r="L15" s="32"/>
      <c r="M15" s="32"/>
      <c r="N15" s="32"/>
      <c r="O15" s="32"/>
      <c r="P15" s="32"/>
      <c r="Q15" s="33"/>
      <c r="R15" s="1"/>
    </row>
    <row r="16" spans="1:18" ht="30" customHeight="1">
      <c r="A16" s="30"/>
      <c r="B16" s="39">
        <v>1</v>
      </c>
      <c r="C16" s="38" t="s">
        <v>165</v>
      </c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40"/>
      <c r="R16" s="1"/>
    </row>
    <row r="17" spans="1:18" ht="30" customHeight="1">
      <c r="A17" s="30"/>
      <c r="B17" s="39">
        <v>2</v>
      </c>
      <c r="C17" s="37" t="s">
        <v>164</v>
      </c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41"/>
      <c r="R17" s="1"/>
    </row>
    <row r="18" spans="1:18" ht="30" customHeight="1">
      <c r="A18" s="30"/>
      <c r="B18" s="39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41"/>
      <c r="R18" s="1"/>
    </row>
    <row r="19" spans="1:18" ht="30" customHeight="1">
      <c r="A19" s="30"/>
      <c r="B19" s="42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4"/>
      <c r="R19" s="1"/>
    </row>
    <row r="20" spans="1:18" ht="17.25" thickBot="1">
      <c r="A20" s="31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3"/>
    </row>
  </sheetData>
  <sheetProtection selectLockedCells="1"/>
  <mergeCells count="32">
    <mergeCell ref="P1:R2"/>
    <mergeCell ref="A1:C2"/>
    <mergeCell ref="D1:F2"/>
    <mergeCell ref="G1:I2"/>
    <mergeCell ref="J1:L2"/>
    <mergeCell ref="M1:O2"/>
    <mergeCell ref="C11:D11"/>
    <mergeCell ref="C12:D12"/>
    <mergeCell ref="B9:D9"/>
    <mergeCell ref="E9:J9"/>
    <mergeCell ref="A4:R6"/>
    <mergeCell ref="B8:D8"/>
    <mergeCell ref="E8:N8"/>
    <mergeCell ref="O8:Q8"/>
    <mergeCell ref="K9:N9"/>
    <mergeCell ref="O9:Q9"/>
    <mergeCell ref="B15:J15"/>
    <mergeCell ref="B10:B12"/>
    <mergeCell ref="O10:Q10"/>
    <mergeCell ref="O11:Q11"/>
    <mergeCell ref="O12:Q12"/>
    <mergeCell ref="E10:J10"/>
    <mergeCell ref="E11:J11"/>
    <mergeCell ref="E12:J12"/>
    <mergeCell ref="K10:N10"/>
    <mergeCell ref="K11:N11"/>
    <mergeCell ref="K12:N12"/>
    <mergeCell ref="B13:D13"/>
    <mergeCell ref="E13:J13"/>
    <mergeCell ref="K13:N13"/>
    <mergeCell ref="O13:Q13"/>
    <mergeCell ref="C10:D10"/>
  </mergeCells>
  <phoneticPr fontId="1" type="noConversion"/>
  <printOptions horizontalCentered="1" verticalCentered="1"/>
  <pageMargins left="0.59" right="0.45" top="0.74803149606299213" bottom="0.36" header="0.31496062992125984" footer="0.31496062992125984"/>
  <pageSetup paperSize="9" fitToWidth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showGridLines="0" view="pageBreakPreview" topLeftCell="A7" zoomScaleNormal="100" zoomScaleSheetLayoutView="100" zoomScalePageLayoutView="89" workbookViewId="0">
      <selection activeCell="M20" sqref="M20"/>
    </sheetView>
  </sheetViews>
  <sheetFormatPr defaultColWidth="8.25" defaultRowHeight="16.5"/>
  <cols>
    <col min="1" max="1" width="10.75" customWidth="1"/>
    <col min="2" max="2" width="9.25" customWidth="1"/>
    <col min="3" max="3" width="20.75" customWidth="1"/>
    <col min="4" max="4" width="23.125" customWidth="1"/>
    <col min="5" max="5" width="37" customWidth="1"/>
    <col min="6" max="6" width="18.375" customWidth="1"/>
    <col min="9" max="13" width="8.5" customWidth="1"/>
  </cols>
  <sheetData>
    <row r="1" spans="1:13" ht="28.5" customHeight="1">
      <c r="A1" s="155" t="s">
        <v>57</v>
      </c>
      <c r="B1" s="155"/>
      <c r="C1" s="155"/>
      <c r="D1" s="155"/>
      <c r="E1" s="155"/>
      <c r="F1" s="155"/>
      <c r="G1" s="4"/>
      <c r="H1" s="4"/>
      <c r="I1" s="4"/>
      <c r="J1" s="4"/>
      <c r="K1" s="4"/>
      <c r="L1" s="4"/>
      <c r="M1" s="4"/>
    </row>
    <row r="2" spans="1:13" ht="22.7" customHeight="1" thickBot="1">
      <c r="A2" s="46" t="s">
        <v>40</v>
      </c>
      <c r="B2" s="49" t="str">
        <f>설계서!C7</f>
        <v>과천주차빌딩 승강기 부품교체 공사</v>
      </c>
      <c r="C2" s="49"/>
      <c r="D2" s="45"/>
      <c r="E2" s="156" t="s">
        <v>82</v>
      </c>
      <c r="F2" s="156"/>
      <c r="G2" s="5"/>
      <c r="H2" s="5"/>
      <c r="I2" s="5"/>
      <c r="J2" s="5"/>
      <c r="K2" s="5"/>
      <c r="L2" s="5"/>
      <c r="M2" s="5"/>
    </row>
    <row r="3" spans="1:13" ht="22.7" customHeight="1">
      <c r="A3" s="157" t="s">
        <v>22</v>
      </c>
      <c r="B3" s="158"/>
      <c r="C3" s="158"/>
      <c r="D3" s="35" t="s">
        <v>24</v>
      </c>
      <c r="E3" s="35" t="s">
        <v>23</v>
      </c>
      <c r="F3" s="34" t="s">
        <v>25</v>
      </c>
    </row>
    <row r="4" spans="1:13">
      <c r="A4" s="159" t="s">
        <v>9</v>
      </c>
      <c r="B4" s="160" t="s">
        <v>10</v>
      </c>
      <c r="C4" s="6" t="s">
        <v>26</v>
      </c>
      <c r="D4" s="61">
        <f>총괄내역서!I15</f>
        <v>0</v>
      </c>
      <c r="E4" s="8"/>
      <c r="F4" s="10"/>
    </row>
    <row r="5" spans="1:13">
      <c r="A5" s="159"/>
      <c r="B5" s="160"/>
      <c r="C5" s="6" t="s">
        <v>27</v>
      </c>
      <c r="D5" s="7"/>
      <c r="E5" s="8"/>
      <c r="F5" s="10"/>
    </row>
    <row r="6" spans="1:13">
      <c r="A6" s="159"/>
      <c r="B6" s="160"/>
      <c r="C6" s="6" t="s">
        <v>76</v>
      </c>
      <c r="D6" s="7"/>
      <c r="E6" s="8"/>
      <c r="F6" s="10"/>
    </row>
    <row r="7" spans="1:13">
      <c r="A7" s="159"/>
      <c r="B7" s="160"/>
      <c r="C7" s="6" t="s">
        <v>28</v>
      </c>
      <c r="D7" s="62">
        <f>SUM(D4:D6)</f>
        <v>0</v>
      </c>
      <c r="E7" s="8"/>
      <c r="F7" s="10"/>
    </row>
    <row r="8" spans="1:13">
      <c r="A8" s="159"/>
      <c r="B8" s="160" t="s">
        <v>11</v>
      </c>
      <c r="C8" s="6" t="s">
        <v>29</v>
      </c>
      <c r="D8" s="62">
        <f>총괄내역서!K15</f>
        <v>0</v>
      </c>
      <c r="E8" s="8"/>
      <c r="F8" s="10"/>
    </row>
    <row r="9" spans="1:13">
      <c r="A9" s="159"/>
      <c r="B9" s="160"/>
      <c r="C9" s="6" t="s">
        <v>30</v>
      </c>
      <c r="D9" s="62"/>
      <c r="E9" s="8" t="s">
        <v>83</v>
      </c>
      <c r="F9" s="10"/>
    </row>
    <row r="10" spans="1:13">
      <c r="A10" s="159"/>
      <c r="B10" s="160"/>
      <c r="C10" s="6" t="s">
        <v>28</v>
      </c>
      <c r="D10" s="62">
        <f>SUM(D8:D9)</f>
        <v>0</v>
      </c>
      <c r="E10" s="8"/>
      <c r="F10" s="10"/>
    </row>
    <row r="11" spans="1:13">
      <c r="A11" s="159"/>
      <c r="B11" s="160" t="s">
        <v>21</v>
      </c>
      <c r="C11" s="6" t="s">
        <v>33</v>
      </c>
      <c r="D11" s="7"/>
      <c r="E11" s="8"/>
      <c r="F11" s="10"/>
    </row>
    <row r="12" spans="1:13">
      <c r="A12" s="159"/>
      <c r="B12" s="160"/>
      <c r="C12" s="6" t="s">
        <v>32</v>
      </c>
      <c r="D12" s="7"/>
      <c r="E12" s="8"/>
      <c r="F12" s="10"/>
    </row>
    <row r="13" spans="1:13">
      <c r="A13" s="159"/>
      <c r="B13" s="160"/>
      <c r="C13" s="6" t="s">
        <v>31</v>
      </c>
      <c r="D13" s="62">
        <f>D10*3.7%</f>
        <v>0</v>
      </c>
      <c r="E13" s="8" t="s">
        <v>52</v>
      </c>
      <c r="F13" s="10"/>
    </row>
    <row r="14" spans="1:13">
      <c r="A14" s="159"/>
      <c r="B14" s="160"/>
      <c r="C14" s="6" t="s">
        <v>34</v>
      </c>
      <c r="D14" s="62">
        <f>D10*1.01%</f>
        <v>0</v>
      </c>
      <c r="E14" s="8" t="s">
        <v>53</v>
      </c>
      <c r="F14" s="10"/>
    </row>
    <row r="15" spans="1:13">
      <c r="A15" s="159"/>
      <c r="B15" s="160"/>
      <c r="C15" s="6" t="s">
        <v>35</v>
      </c>
      <c r="D15" s="62"/>
      <c r="E15" s="8" t="s">
        <v>84</v>
      </c>
      <c r="F15" s="10"/>
    </row>
    <row r="16" spans="1:13">
      <c r="A16" s="159"/>
      <c r="B16" s="160"/>
      <c r="C16" s="6" t="s">
        <v>36</v>
      </c>
      <c r="D16" s="62"/>
      <c r="E16" s="8" t="s">
        <v>73</v>
      </c>
      <c r="F16" s="10"/>
    </row>
    <row r="17" spans="1:6">
      <c r="A17" s="159"/>
      <c r="B17" s="160"/>
      <c r="C17" s="6" t="s">
        <v>12</v>
      </c>
      <c r="D17" s="62"/>
      <c r="E17" s="8" t="s">
        <v>74</v>
      </c>
      <c r="F17" s="10"/>
    </row>
    <row r="18" spans="1:6">
      <c r="A18" s="159"/>
      <c r="B18" s="160"/>
      <c r="C18" s="6" t="s">
        <v>13</v>
      </c>
      <c r="D18" s="62"/>
      <c r="E18" s="8" t="s">
        <v>149</v>
      </c>
      <c r="F18" s="10"/>
    </row>
    <row r="19" spans="1:6">
      <c r="A19" s="159"/>
      <c r="B19" s="160"/>
      <c r="C19" s="6" t="s">
        <v>37</v>
      </c>
      <c r="D19" s="7"/>
      <c r="E19" s="8"/>
      <c r="F19" s="10"/>
    </row>
    <row r="20" spans="1:6">
      <c r="A20" s="159"/>
      <c r="B20" s="160"/>
      <c r="C20" s="6" t="s">
        <v>38</v>
      </c>
      <c r="D20" s="7"/>
      <c r="E20" s="8" t="s">
        <v>75</v>
      </c>
      <c r="F20" s="10"/>
    </row>
    <row r="21" spans="1:6">
      <c r="A21" s="159"/>
      <c r="B21" s="160"/>
      <c r="C21" s="6" t="s">
        <v>14</v>
      </c>
      <c r="D21" s="62"/>
      <c r="E21" s="8" t="s">
        <v>85</v>
      </c>
      <c r="F21" s="10"/>
    </row>
    <row r="22" spans="1:6">
      <c r="A22" s="159"/>
      <c r="B22" s="160"/>
      <c r="C22" s="6" t="s">
        <v>28</v>
      </c>
      <c r="D22" s="62">
        <f>SUM(D11:D21)</f>
        <v>0</v>
      </c>
      <c r="E22" s="8"/>
      <c r="F22" s="10"/>
    </row>
    <row r="23" spans="1:6">
      <c r="A23" s="151" t="s">
        <v>15</v>
      </c>
      <c r="B23" s="152"/>
      <c r="C23" s="152"/>
      <c r="D23" s="62">
        <f>D7+D10+D22</f>
        <v>0</v>
      </c>
      <c r="E23" s="8"/>
      <c r="F23" s="10"/>
    </row>
    <row r="24" spans="1:6">
      <c r="A24" s="151" t="s">
        <v>16</v>
      </c>
      <c r="B24" s="152"/>
      <c r="C24" s="152"/>
      <c r="D24" s="62">
        <f>ROUNDDOWN(D23*6%,0)</f>
        <v>0</v>
      </c>
      <c r="E24" s="8" t="s">
        <v>71</v>
      </c>
      <c r="F24" s="10"/>
    </row>
    <row r="25" spans="1:6">
      <c r="A25" s="151" t="s">
        <v>39</v>
      </c>
      <c r="B25" s="152"/>
      <c r="C25" s="152"/>
      <c r="D25" s="91">
        <f>ROUNDDOWN((D10+D22+D24)*15%,0)</f>
        <v>0</v>
      </c>
      <c r="E25" s="8" t="s">
        <v>54</v>
      </c>
      <c r="F25" s="10"/>
    </row>
    <row r="26" spans="1:6">
      <c r="A26" s="148" t="s">
        <v>143</v>
      </c>
      <c r="B26" s="149"/>
      <c r="C26" s="150"/>
      <c r="D26" s="91">
        <f>총괄내역서!M14</f>
        <v>0</v>
      </c>
      <c r="E26" s="8"/>
      <c r="F26" s="10"/>
    </row>
    <row r="27" spans="1:6">
      <c r="A27" s="151" t="s">
        <v>56</v>
      </c>
      <c r="B27" s="152"/>
      <c r="C27" s="152"/>
      <c r="D27" s="91">
        <f>SUM(D23:D26)</f>
        <v>0</v>
      </c>
      <c r="E27" s="8" t="s">
        <v>146</v>
      </c>
      <c r="F27" s="10"/>
    </row>
    <row r="28" spans="1:6">
      <c r="A28" s="151" t="s">
        <v>17</v>
      </c>
      <c r="B28" s="152"/>
      <c r="C28" s="152"/>
      <c r="D28" s="91">
        <f>D27*10%</f>
        <v>0</v>
      </c>
      <c r="E28" s="8" t="s">
        <v>55</v>
      </c>
      <c r="F28" s="10"/>
    </row>
    <row r="29" spans="1:6">
      <c r="A29" s="151" t="s">
        <v>18</v>
      </c>
      <c r="B29" s="152"/>
      <c r="C29" s="152"/>
      <c r="D29" s="91">
        <f>D27+D28</f>
        <v>0</v>
      </c>
      <c r="E29" s="8"/>
      <c r="F29" s="10"/>
    </row>
    <row r="30" spans="1:6">
      <c r="A30" s="151" t="s">
        <v>19</v>
      </c>
      <c r="B30" s="152"/>
      <c r="C30" s="152"/>
      <c r="D30" s="62"/>
      <c r="E30" s="8"/>
      <c r="F30" s="10"/>
    </row>
    <row r="31" spans="1:6" ht="17.25" thickBot="1">
      <c r="A31" s="153" t="s">
        <v>20</v>
      </c>
      <c r="B31" s="154"/>
      <c r="C31" s="154"/>
      <c r="D31" s="63">
        <f>ROUNDDOWN(D29+D30,-4)</f>
        <v>0</v>
      </c>
      <c r="E31" s="9" t="s">
        <v>89</v>
      </c>
      <c r="F31" s="11"/>
    </row>
  </sheetData>
  <mergeCells count="16">
    <mergeCell ref="A26:C26"/>
    <mergeCell ref="A30:C30"/>
    <mergeCell ref="A31:C31"/>
    <mergeCell ref="A1:F1"/>
    <mergeCell ref="A23:C23"/>
    <mergeCell ref="A24:C24"/>
    <mergeCell ref="A25:C25"/>
    <mergeCell ref="A27:C27"/>
    <mergeCell ref="E2:F2"/>
    <mergeCell ref="A28:C28"/>
    <mergeCell ref="A29:C29"/>
    <mergeCell ref="A3:C3"/>
    <mergeCell ref="A4:A22"/>
    <mergeCell ref="B4:B7"/>
    <mergeCell ref="B8:B10"/>
    <mergeCell ref="B11:B22"/>
  </mergeCells>
  <phoneticPr fontId="1" type="noConversion"/>
  <pageMargins left="0.7" right="0.56000000000000005" top="0.53" bottom="0.35" header="0.3" footer="0.3"/>
  <pageSetup paperSize="9" scale="9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"/>
  <sheetViews>
    <sheetView showGridLines="0" view="pageBreakPreview" zoomScaleNormal="100" zoomScaleSheetLayoutView="100" workbookViewId="0">
      <selection activeCell="I27" sqref="H27:I27"/>
    </sheetView>
  </sheetViews>
  <sheetFormatPr defaultColWidth="8.625" defaultRowHeight="16.5"/>
  <cols>
    <col min="1" max="2" width="13.25" customWidth="1"/>
    <col min="3" max="3" width="15.75" customWidth="1"/>
    <col min="5" max="6" width="4.75" customWidth="1"/>
    <col min="7" max="8" width="9.25" bestFit="1" customWidth="1"/>
    <col min="9" max="9" width="10.5" bestFit="1" customWidth="1"/>
    <col min="11" max="11" width="9.625" customWidth="1"/>
    <col min="12" max="13" width="9.625" bestFit="1" customWidth="1"/>
    <col min="14" max="14" width="15.75" customWidth="1"/>
    <col min="15" max="15" width="10.25" customWidth="1"/>
  </cols>
  <sheetData>
    <row r="1" spans="1:14" ht="36.75" customHeight="1">
      <c r="A1" s="168" t="s">
        <v>58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8"/>
      <c r="N1" s="168"/>
    </row>
    <row r="2" spans="1:14" ht="22.7" customHeight="1" thickBot="1">
      <c r="A2" s="49" t="s">
        <v>40</v>
      </c>
      <c r="B2" s="167" t="str">
        <f>원가계산서!B2</f>
        <v>과천주차빌딩 승강기 부품교체 공사</v>
      </c>
      <c r="C2" s="167"/>
      <c r="D2" s="167"/>
      <c r="E2" s="167"/>
      <c r="F2" s="49"/>
      <c r="G2" s="49"/>
      <c r="H2" s="49"/>
      <c r="I2" s="49"/>
      <c r="J2" s="49"/>
      <c r="K2" s="49"/>
      <c r="L2" s="49"/>
      <c r="M2" s="49"/>
      <c r="N2" s="49"/>
    </row>
    <row r="3" spans="1:14">
      <c r="A3" s="157" t="s">
        <v>44</v>
      </c>
      <c r="B3" s="158"/>
      <c r="C3" s="158" t="s">
        <v>45</v>
      </c>
      <c r="D3" s="158" t="s">
        <v>42</v>
      </c>
      <c r="E3" s="158" t="s">
        <v>41</v>
      </c>
      <c r="F3" s="171" t="s">
        <v>46</v>
      </c>
      <c r="G3" s="171"/>
      <c r="H3" s="171" t="s">
        <v>47</v>
      </c>
      <c r="I3" s="171"/>
      <c r="J3" s="171" t="s">
        <v>48</v>
      </c>
      <c r="K3" s="171"/>
      <c r="L3" s="171" t="s">
        <v>49</v>
      </c>
      <c r="M3" s="171"/>
      <c r="N3" s="172" t="s">
        <v>43</v>
      </c>
    </row>
    <row r="4" spans="1:14">
      <c r="A4" s="169"/>
      <c r="B4" s="170"/>
      <c r="C4" s="170"/>
      <c r="D4" s="170"/>
      <c r="E4" s="170"/>
      <c r="F4" s="36" t="s">
        <v>50</v>
      </c>
      <c r="G4" s="36" t="s">
        <v>51</v>
      </c>
      <c r="H4" s="36" t="s">
        <v>50</v>
      </c>
      <c r="I4" s="36" t="s">
        <v>51</v>
      </c>
      <c r="J4" s="36" t="s">
        <v>50</v>
      </c>
      <c r="K4" s="36" t="s">
        <v>51</v>
      </c>
      <c r="L4" s="36" t="s">
        <v>50</v>
      </c>
      <c r="M4" s="36" t="s">
        <v>51</v>
      </c>
      <c r="N4" s="173"/>
    </row>
    <row r="5" spans="1:14" ht="33.75" customHeight="1">
      <c r="A5" s="163" t="str">
        <f>세부내역서!A5</f>
        <v>제 1호표 권상기/11kw이하/단위 대</v>
      </c>
      <c r="B5" s="164"/>
      <c r="C5" s="84" t="e">
        <f>세부내역서!C6</f>
        <v>#REF!</v>
      </c>
      <c r="D5" s="21">
        <v>1</v>
      </c>
      <c r="E5" s="21" t="s">
        <v>72</v>
      </c>
      <c r="F5" s="13"/>
      <c r="G5" s="13"/>
      <c r="H5" s="13"/>
      <c r="I5" s="13"/>
      <c r="J5" s="13"/>
      <c r="K5" s="13"/>
      <c r="L5" s="13"/>
      <c r="M5" s="13"/>
      <c r="N5" s="14"/>
    </row>
    <row r="6" spans="1:14" ht="33.75" customHeight="1">
      <c r="A6" s="163" t="str">
        <f>세부내역서!A8</f>
        <v>제 2호표 제어반/11kw 이하</v>
      </c>
      <c r="B6" s="164"/>
      <c r="C6" s="25" t="e">
        <f>세부내역서!C9</f>
        <v>#REF!</v>
      </c>
      <c r="D6" s="21">
        <v>1</v>
      </c>
      <c r="E6" s="21" t="s">
        <v>72</v>
      </c>
      <c r="F6" s="12"/>
      <c r="G6" s="13"/>
      <c r="H6" s="12"/>
      <c r="I6" s="51"/>
      <c r="J6" s="12"/>
      <c r="K6" s="51"/>
      <c r="L6" s="12"/>
      <c r="M6" s="12"/>
      <c r="N6" s="14"/>
    </row>
    <row r="7" spans="1:14" ht="33.75" customHeight="1">
      <c r="A7" s="163" t="str">
        <f>세부내역서!A11</f>
        <v>제 3호표 이탈방지장치</v>
      </c>
      <c r="B7" s="164"/>
      <c r="C7" s="25" t="str">
        <f>세부내역서!C12</f>
        <v>12인승, 900kg</v>
      </c>
      <c r="D7" s="21">
        <v>1</v>
      </c>
      <c r="E7" s="21" t="s">
        <v>72</v>
      </c>
      <c r="F7" s="12"/>
      <c r="G7" s="13"/>
      <c r="H7" s="12"/>
      <c r="I7" s="51"/>
      <c r="J7" s="12"/>
      <c r="K7" s="51"/>
      <c r="L7" s="12"/>
      <c r="M7" s="12"/>
      <c r="N7" s="14"/>
    </row>
    <row r="8" spans="1:14" ht="33.75" customHeight="1">
      <c r="A8" s="71" t="str">
        <f>세부내역서!A14</f>
        <v>제 4호표 손끼임방지장치</v>
      </c>
      <c r="B8" s="72"/>
      <c r="C8" s="25" t="str">
        <f>세부내역서!C15</f>
        <v>12인승, 900kg</v>
      </c>
      <c r="D8" s="21">
        <v>1</v>
      </c>
      <c r="E8" s="21" t="s">
        <v>87</v>
      </c>
      <c r="F8" s="12"/>
      <c r="G8" s="13"/>
      <c r="H8" s="12"/>
      <c r="I8" s="51"/>
      <c r="J8" s="12"/>
      <c r="K8" s="51"/>
      <c r="L8" s="12"/>
      <c r="M8" s="12"/>
      <c r="N8" s="14"/>
    </row>
    <row r="9" spans="1:14" ht="33.75" customHeight="1">
      <c r="A9" s="163" t="str">
        <f>세부내역서!A17</f>
        <v>제 5호표 비상구출장치</v>
      </c>
      <c r="B9" s="164"/>
      <c r="C9" s="25" t="str">
        <f>세부내역서!C18</f>
        <v>2k5va-</v>
      </c>
      <c r="D9" s="21">
        <v>1</v>
      </c>
      <c r="E9" s="21" t="s">
        <v>72</v>
      </c>
      <c r="F9" s="12"/>
      <c r="G9" s="13"/>
      <c r="H9" s="12"/>
      <c r="I9" s="52"/>
      <c r="J9" s="12"/>
      <c r="K9" s="51"/>
      <c r="L9" s="12"/>
      <c r="M9" s="12"/>
      <c r="N9" s="14"/>
    </row>
    <row r="10" spans="1:14" ht="33.75" customHeight="1">
      <c r="A10" s="163" t="str">
        <f>세부내역서!A20</f>
        <v>제 6호표 도어유니트(카햇다)</v>
      </c>
      <c r="B10" s="164"/>
      <c r="C10" s="25" t="str">
        <f>세부내역서!C21</f>
        <v>이노에스템</v>
      </c>
      <c r="D10" s="21">
        <v>1</v>
      </c>
      <c r="E10" s="21" t="s">
        <v>72</v>
      </c>
      <c r="F10" s="12"/>
      <c r="G10" s="13"/>
      <c r="H10" s="12"/>
      <c r="I10" s="52"/>
      <c r="J10" s="12"/>
      <c r="K10" s="51"/>
      <c r="L10" s="12"/>
      <c r="M10" s="12"/>
      <c r="N10" s="14"/>
    </row>
    <row r="11" spans="1:14" ht="33.75" customHeight="1">
      <c r="A11" s="163" t="str">
        <f>세부내역서!A23</f>
        <v>제 7호표 비상통화장치</v>
      </c>
      <c r="B11" s="164"/>
      <c r="C11" s="25" t="str">
        <f>세부내역서!C24</f>
        <v>인터폰4선식 4G 
VoLTE 무선방식</v>
      </c>
      <c r="D11" s="21">
        <v>1</v>
      </c>
      <c r="E11" s="21" t="s">
        <v>72</v>
      </c>
      <c r="F11" s="12"/>
      <c r="G11" s="13"/>
      <c r="H11" s="12"/>
      <c r="I11" s="52"/>
      <c r="J11" s="12"/>
      <c r="K11" s="51"/>
      <c r="L11" s="12"/>
      <c r="M11" s="12"/>
      <c r="N11" s="14"/>
    </row>
    <row r="12" spans="1:14" ht="33.75" customHeight="1">
      <c r="A12" s="165" t="s">
        <v>88</v>
      </c>
      <c r="B12" s="166"/>
      <c r="C12" s="25"/>
      <c r="D12" s="21">
        <v>1</v>
      </c>
      <c r="E12" s="21" t="s">
        <v>87</v>
      </c>
      <c r="F12" s="12"/>
      <c r="G12" s="13"/>
      <c r="H12" s="12"/>
      <c r="I12" s="52"/>
      <c r="J12" s="12"/>
      <c r="K12" s="51"/>
      <c r="L12" s="12"/>
      <c r="M12" s="12"/>
      <c r="N12" s="14"/>
    </row>
    <row r="13" spans="1:14" ht="33.75" customHeight="1">
      <c r="A13" s="165" t="s">
        <v>86</v>
      </c>
      <c r="B13" s="166"/>
      <c r="C13" s="25"/>
      <c r="D13" s="21">
        <v>1</v>
      </c>
      <c r="E13" s="21" t="s">
        <v>87</v>
      </c>
      <c r="F13" s="12"/>
      <c r="G13" s="13"/>
      <c r="H13" s="12"/>
      <c r="I13" s="52">
        <f>SUM(K5:K11)*3%</f>
        <v>0</v>
      </c>
      <c r="J13" s="12"/>
      <c r="K13" s="51"/>
      <c r="L13" s="12"/>
      <c r="M13" s="12"/>
      <c r="N13" s="14"/>
    </row>
    <row r="14" spans="1:14" ht="33.75" customHeight="1">
      <c r="A14" s="165" t="s">
        <v>148</v>
      </c>
      <c r="B14" s="166"/>
      <c r="C14" s="19"/>
      <c r="D14" s="25">
        <v>1</v>
      </c>
      <c r="E14" s="25" t="s">
        <v>144</v>
      </c>
      <c r="F14" s="15"/>
      <c r="G14" s="15"/>
      <c r="H14" s="15"/>
      <c r="I14" s="15"/>
      <c r="J14" s="15"/>
      <c r="K14" s="15"/>
      <c r="L14" s="89"/>
      <c r="M14" s="89">
        <f>세부내역서!M27</f>
        <v>0</v>
      </c>
      <c r="N14" s="16"/>
    </row>
    <row r="15" spans="1:14" ht="33.75" customHeight="1" thickBot="1">
      <c r="A15" s="161" t="s">
        <v>81</v>
      </c>
      <c r="B15" s="162"/>
      <c r="C15" s="20"/>
      <c r="D15" s="17"/>
      <c r="E15" s="17"/>
      <c r="F15" s="17"/>
      <c r="G15" s="60"/>
      <c r="H15" s="17"/>
      <c r="I15" s="60"/>
      <c r="J15" s="17"/>
      <c r="K15" s="60"/>
      <c r="L15" s="17"/>
      <c r="M15" s="60"/>
      <c r="N15" s="18"/>
    </row>
  </sheetData>
  <mergeCells count="21">
    <mergeCell ref="A1:N1"/>
    <mergeCell ref="A9:B9"/>
    <mergeCell ref="A3:B4"/>
    <mergeCell ref="A5:B5"/>
    <mergeCell ref="A6:B6"/>
    <mergeCell ref="A7:B7"/>
    <mergeCell ref="J3:K3"/>
    <mergeCell ref="L3:M3"/>
    <mergeCell ref="N3:N4"/>
    <mergeCell ref="C3:C4"/>
    <mergeCell ref="D3:D4"/>
    <mergeCell ref="E3:E4"/>
    <mergeCell ref="F3:G3"/>
    <mergeCell ref="H3:I3"/>
    <mergeCell ref="A15:B15"/>
    <mergeCell ref="A10:B10"/>
    <mergeCell ref="A11:B11"/>
    <mergeCell ref="A14:B14"/>
    <mergeCell ref="B2:E2"/>
    <mergeCell ref="A13:B13"/>
    <mergeCell ref="A12:B12"/>
  </mergeCells>
  <phoneticPr fontId="1" type="noConversion"/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8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"/>
  <sheetViews>
    <sheetView showGridLines="0" view="pageBreakPreview" zoomScaleNormal="100" zoomScaleSheetLayoutView="100" workbookViewId="0">
      <pane ySplit="4" topLeftCell="A5" activePane="bottomLeft" state="frozen"/>
      <selection pane="bottomLeft" activeCell="G21" sqref="G21:H21"/>
    </sheetView>
  </sheetViews>
  <sheetFormatPr defaultColWidth="8.625" defaultRowHeight="16.5"/>
  <cols>
    <col min="1" max="1" width="9.75" customWidth="1"/>
    <col min="2" max="2" width="18" customWidth="1"/>
    <col min="3" max="3" width="19.625" customWidth="1"/>
    <col min="4" max="5" width="4.75" customWidth="1"/>
    <col min="6" max="6" width="10.5" bestFit="1" customWidth="1"/>
    <col min="7" max="7" width="9.625" bestFit="1" customWidth="1"/>
    <col min="8" max="8" width="9.25" bestFit="1" customWidth="1"/>
    <col min="9" max="10" width="8.75" bestFit="1" customWidth="1"/>
    <col min="11" max="11" width="12.5" bestFit="1" customWidth="1"/>
    <col min="12" max="12" width="9.625" customWidth="1"/>
    <col min="13" max="13" width="10" customWidth="1"/>
    <col min="14" max="14" width="12.375" customWidth="1"/>
  </cols>
  <sheetData>
    <row r="1" spans="1:14" ht="36.75" customHeight="1">
      <c r="A1" s="168" t="s">
        <v>60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8"/>
      <c r="N1" s="168"/>
    </row>
    <row r="2" spans="1:14" ht="22.7" customHeight="1" thickBot="1">
      <c r="A2" s="49" t="s">
        <v>40</v>
      </c>
      <c r="B2" s="167" t="str">
        <f>총괄내역서!B2</f>
        <v>과천주차빌딩 승강기 부품교체 공사</v>
      </c>
      <c r="C2" s="167"/>
      <c r="D2" s="167"/>
      <c r="E2" s="167"/>
      <c r="F2" s="48"/>
      <c r="G2" s="48"/>
      <c r="H2" s="48"/>
      <c r="I2" s="48"/>
      <c r="J2" s="48"/>
      <c r="K2" s="48"/>
      <c r="L2" s="48"/>
      <c r="M2" s="48"/>
      <c r="N2" s="48"/>
    </row>
    <row r="3" spans="1:14" ht="18.75" customHeight="1">
      <c r="A3" s="157" t="s">
        <v>44</v>
      </c>
      <c r="B3" s="158"/>
      <c r="C3" s="158" t="s">
        <v>45</v>
      </c>
      <c r="D3" s="158" t="s">
        <v>42</v>
      </c>
      <c r="E3" s="158" t="s">
        <v>41</v>
      </c>
      <c r="F3" s="171" t="s">
        <v>46</v>
      </c>
      <c r="G3" s="171"/>
      <c r="H3" s="171" t="s">
        <v>47</v>
      </c>
      <c r="I3" s="171"/>
      <c r="J3" s="171" t="s">
        <v>48</v>
      </c>
      <c r="K3" s="171"/>
      <c r="L3" s="171" t="s">
        <v>21</v>
      </c>
      <c r="M3" s="171"/>
      <c r="N3" s="172" t="s">
        <v>43</v>
      </c>
    </row>
    <row r="4" spans="1:14" ht="18.75" customHeight="1">
      <c r="A4" s="169"/>
      <c r="B4" s="170"/>
      <c r="C4" s="170"/>
      <c r="D4" s="170"/>
      <c r="E4" s="170"/>
      <c r="F4" s="36" t="s">
        <v>50</v>
      </c>
      <c r="G4" s="36" t="s">
        <v>51</v>
      </c>
      <c r="H4" s="36" t="s">
        <v>50</v>
      </c>
      <c r="I4" s="36" t="s">
        <v>51</v>
      </c>
      <c r="J4" s="36" t="s">
        <v>50</v>
      </c>
      <c r="K4" s="36" t="s">
        <v>51</v>
      </c>
      <c r="L4" s="36" t="s">
        <v>50</v>
      </c>
      <c r="M4" s="36" t="s">
        <v>51</v>
      </c>
      <c r="N4" s="173"/>
    </row>
    <row r="5" spans="1:14" ht="18.75" customHeight="1">
      <c r="A5" s="178" t="str">
        <f>일위대가표!A5</f>
        <v>제 1호표 권상기/11kw이하/단위 대</v>
      </c>
      <c r="B5" s="179"/>
      <c r="C5" s="179"/>
      <c r="D5" s="179"/>
      <c r="E5" s="179"/>
      <c r="F5" s="179"/>
      <c r="G5" s="179"/>
      <c r="H5" s="179"/>
      <c r="I5" s="179"/>
      <c r="J5" s="179"/>
      <c r="K5" s="179"/>
      <c r="L5" s="179"/>
      <c r="M5" s="179"/>
      <c r="N5" s="180"/>
    </row>
    <row r="6" spans="1:14" ht="18.75" customHeight="1">
      <c r="A6" s="163" t="str">
        <f>일위대가표!A6</f>
        <v>권상기(TM 구동기 포함)</v>
      </c>
      <c r="B6" s="164"/>
      <c r="C6" s="19" t="e">
        <f>일위대가표!C6</f>
        <v>#REF!</v>
      </c>
      <c r="D6" s="12">
        <f>물량산출서!D6</f>
        <v>1</v>
      </c>
      <c r="E6" s="12" t="str">
        <f>물량산출서!E6</f>
        <v>대</v>
      </c>
      <c r="F6" s="13"/>
      <c r="G6" s="13"/>
      <c r="H6" s="13"/>
      <c r="I6" s="13"/>
      <c r="J6" s="13"/>
      <c r="K6" s="13"/>
      <c r="L6" s="12"/>
      <c r="M6" s="12"/>
      <c r="N6" s="14"/>
    </row>
    <row r="7" spans="1:14" ht="18.75" customHeight="1">
      <c r="A7" s="176" t="s">
        <v>28</v>
      </c>
      <c r="B7" s="177"/>
      <c r="C7" s="177"/>
      <c r="D7" s="22"/>
      <c r="E7" s="22"/>
      <c r="F7" s="22"/>
      <c r="G7" s="55"/>
      <c r="H7" s="22"/>
      <c r="I7" s="55"/>
      <c r="J7" s="22"/>
      <c r="K7" s="55"/>
      <c r="L7" s="22"/>
      <c r="M7" s="22"/>
      <c r="N7" s="47"/>
    </row>
    <row r="8" spans="1:14" ht="18.75" customHeight="1">
      <c r="A8" s="178" t="str">
        <f>일위대가표!A11</f>
        <v>제 2호표 제어반/11kw 이하</v>
      </c>
      <c r="B8" s="179"/>
      <c r="C8" s="179"/>
      <c r="D8" s="179"/>
      <c r="E8" s="179"/>
      <c r="F8" s="179"/>
      <c r="G8" s="179"/>
      <c r="H8" s="179"/>
      <c r="I8" s="179"/>
      <c r="J8" s="179"/>
      <c r="K8" s="179"/>
      <c r="L8" s="179"/>
      <c r="M8" s="179"/>
      <c r="N8" s="180"/>
    </row>
    <row r="9" spans="1:14" ht="18.75" customHeight="1">
      <c r="A9" s="163" t="str">
        <f>일위대가표!A11</f>
        <v>제 2호표 제어반/11kw 이하</v>
      </c>
      <c r="B9" s="164"/>
      <c r="C9" s="19" t="e">
        <f>일위대가표!C12</f>
        <v>#REF!</v>
      </c>
      <c r="D9" s="12">
        <f>물량산출서!D7</f>
        <v>1</v>
      </c>
      <c r="E9" s="12" t="str">
        <f>물량산출서!E7</f>
        <v>대</v>
      </c>
      <c r="F9" s="13"/>
      <c r="G9" s="13"/>
      <c r="H9" s="13"/>
      <c r="I9" s="13"/>
      <c r="J9" s="13"/>
      <c r="K9" s="13"/>
      <c r="L9" s="12"/>
      <c r="M9" s="12"/>
      <c r="N9" s="14"/>
    </row>
    <row r="10" spans="1:14" ht="18.75" customHeight="1">
      <c r="A10" s="176" t="s">
        <v>28</v>
      </c>
      <c r="B10" s="177"/>
      <c r="C10" s="177"/>
      <c r="D10" s="22"/>
      <c r="E10" s="22"/>
      <c r="F10" s="22"/>
      <c r="G10" s="55"/>
      <c r="H10" s="22"/>
      <c r="I10" s="55"/>
      <c r="J10" s="22"/>
      <c r="K10" s="55"/>
      <c r="L10" s="22"/>
      <c r="M10" s="22"/>
      <c r="N10" s="47"/>
    </row>
    <row r="11" spans="1:14" ht="18.75" customHeight="1">
      <c r="A11" s="178" t="str">
        <f>일위대가표!A16</f>
        <v>제 3호표 이탈방지장치</v>
      </c>
      <c r="B11" s="179"/>
      <c r="C11" s="179"/>
      <c r="D11" s="179"/>
      <c r="E11" s="179"/>
      <c r="F11" s="179"/>
      <c r="G11" s="179"/>
      <c r="H11" s="179"/>
      <c r="I11" s="179"/>
      <c r="J11" s="179"/>
      <c r="K11" s="179"/>
      <c r="L11" s="179"/>
      <c r="M11" s="179"/>
      <c r="N11" s="180"/>
    </row>
    <row r="12" spans="1:14" ht="18.75" customHeight="1">
      <c r="A12" s="174" t="str">
        <f>일위대가표!A17</f>
        <v>이탈방지장치, 비상가이드</v>
      </c>
      <c r="B12" s="175"/>
      <c r="C12" s="19" t="str">
        <f>일위대가표!C17</f>
        <v>12인승, 900kg</v>
      </c>
      <c r="D12" s="12">
        <f>물량산출서!D8</f>
        <v>5</v>
      </c>
      <c r="E12" s="12" t="str">
        <f>물량산출서!E8</f>
        <v>SET</v>
      </c>
      <c r="F12" s="53">
        <f>H12+J12</f>
        <v>0</v>
      </c>
      <c r="G12" s="52">
        <f>I12+K12</f>
        <v>0</v>
      </c>
      <c r="H12" s="13">
        <f>일위대가표!I19</f>
        <v>0</v>
      </c>
      <c r="I12" s="51">
        <f>D12*H12</f>
        <v>0</v>
      </c>
      <c r="J12" s="51">
        <f>일위대가표!K19</f>
        <v>0</v>
      </c>
      <c r="K12" s="51">
        <f>D12*J12</f>
        <v>0</v>
      </c>
      <c r="L12" s="12"/>
      <c r="M12" s="12"/>
      <c r="N12" s="14"/>
    </row>
    <row r="13" spans="1:14" ht="18.75" customHeight="1">
      <c r="A13" s="176" t="s">
        <v>28</v>
      </c>
      <c r="B13" s="177"/>
      <c r="C13" s="177"/>
      <c r="D13" s="22"/>
      <c r="E13" s="22"/>
      <c r="F13" s="22"/>
      <c r="G13" s="56">
        <f>SUM(G12)</f>
        <v>0</v>
      </c>
      <c r="H13" s="22"/>
      <c r="I13" s="56">
        <f>SUM(I12)</f>
        <v>0</v>
      </c>
      <c r="J13" s="22"/>
      <c r="K13" s="56">
        <f>SUM(K12)</f>
        <v>0</v>
      </c>
      <c r="L13" s="22"/>
      <c r="M13" s="22"/>
      <c r="N13" s="47"/>
    </row>
    <row r="14" spans="1:14" ht="18.75" customHeight="1">
      <c r="A14" s="178" t="str">
        <f>일위대가표!A20</f>
        <v>제 4호표 손끼임방지장치</v>
      </c>
      <c r="B14" s="179"/>
      <c r="C14" s="179"/>
      <c r="D14" s="179"/>
      <c r="E14" s="179"/>
      <c r="F14" s="179"/>
      <c r="G14" s="179"/>
      <c r="H14" s="179"/>
      <c r="I14" s="179"/>
      <c r="J14" s="179"/>
      <c r="K14" s="179"/>
      <c r="L14" s="179"/>
      <c r="M14" s="179"/>
      <c r="N14" s="180"/>
    </row>
    <row r="15" spans="1:14" ht="18.75" customHeight="1">
      <c r="A15" s="174" t="str">
        <f>일위대가표!A21</f>
        <v>손끼임방지장치</v>
      </c>
      <c r="B15" s="175"/>
      <c r="C15" s="72" t="str">
        <f>일위대가표!C21</f>
        <v>12인승, 900kg</v>
      </c>
      <c r="D15" s="12">
        <f>물량산출서!D9</f>
        <v>5</v>
      </c>
      <c r="E15" s="12" t="str">
        <f>물량산출서!E9</f>
        <v>SET</v>
      </c>
      <c r="F15" s="53"/>
      <c r="G15" s="52"/>
      <c r="H15" s="13"/>
      <c r="I15" s="51"/>
      <c r="J15" s="51">
        <f>일위대가표!K23</f>
        <v>0</v>
      </c>
      <c r="K15" s="51">
        <f>D15*J15</f>
        <v>0</v>
      </c>
      <c r="L15" s="12"/>
      <c r="M15" s="12"/>
      <c r="N15" s="14"/>
    </row>
    <row r="16" spans="1:14" ht="18.75" customHeight="1">
      <c r="A16" s="176" t="s">
        <v>28</v>
      </c>
      <c r="B16" s="177"/>
      <c r="C16" s="177"/>
      <c r="D16" s="22"/>
      <c r="E16" s="22"/>
      <c r="F16" s="22"/>
      <c r="G16" s="56"/>
      <c r="H16" s="22"/>
      <c r="I16" s="56"/>
      <c r="J16" s="22"/>
      <c r="K16" s="56">
        <f>SUM(K15)</f>
        <v>0</v>
      </c>
      <c r="L16" s="22"/>
      <c r="M16" s="22"/>
      <c r="N16" s="47"/>
    </row>
    <row r="17" spans="1:14" ht="18.75" customHeight="1">
      <c r="A17" s="178" t="str">
        <f>일위대가표!A24</f>
        <v>제 5호표 비상구출장치</v>
      </c>
      <c r="B17" s="179"/>
      <c r="C17" s="179"/>
      <c r="D17" s="179"/>
      <c r="E17" s="179"/>
      <c r="F17" s="179"/>
      <c r="G17" s="179"/>
      <c r="H17" s="179"/>
      <c r="I17" s="179"/>
      <c r="J17" s="179"/>
      <c r="K17" s="179"/>
      <c r="L17" s="179"/>
      <c r="M17" s="179"/>
      <c r="N17" s="180"/>
    </row>
    <row r="18" spans="1:14" ht="18.75" customHeight="1">
      <c r="A18" s="174" t="str">
        <f>일위대가표!A25</f>
        <v>비상구출장치</v>
      </c>
      <c r="B18" s="175"/>
      <c r="C18" s="19" t="str">
        <f>일위대가표!C25</f>
        <v>2k5va-</v>
      </c>
      <c r="D18" s="12">
        <f>물량산출서!D10</f>
        <v>1</v>
      </c>
      <c r="E18" s="12" t="str">
        <f>물량산출서!E10</f>
        <v>SET</v>
      </c>
      <c r="F18" s="52">
        <f>H18+J18</f>
        <v>0</v>
      </c>
      <c r="G18" s="52">
        <f>I18+K18</f>
        <v>0</v>
      </c>
      <c r="H18" s="52">
        <f>일위대가표!I27</f>
        <v>0</v>
      </c>
      <c r="I18" s="52">
        <f>D18*H18</f>
        <v>0</v>
      </c>
      <c r="J18" s="51">
        <f>일위대가표!K27</f>
        <v>0</v>
      </c>
      <c r="K18" s="53">
        <f>D18*J18</f>
        <v>0</v>
      </c>
      <c r="L18" s="12"/>
      <c r="M18" s="12"/>
      <c r="N18" s="14"/>
    </row>
    <row r="19" spans="1:14" ht="18.75" customHeight="1">
      <c r="A19" s="176" t="s">
        <v>28</v>
      </c>
      <c r="B19" s="177"/>
      <c r="C19" s="177"/>
      <c r="D19" s="22"/>
      <c r="E19" s="22"/>
      <c r="F19" s="22"/>
      <c r="G19" s="56">
        <f>SUM(G18)</f>
        <v>0</v>
      </c>
      <c r="H19" s="22"/>
      <c r="I19" s="56">
        <f>SUM(I18)</f>
        <v>0</v>
      </c>
      <c r="J19" s="22"/>
      <c r="K19" s="54">
        <f>SUM(K18)</f>
        <v>0</v>
      </c>
      <c r="L19" s="22"/>
      <c r="M19" s="22"/>
      <c r="N19" s="47"/>
    </row>
    <row r="20" spans="1:14" ht="18.75" customHeight="1">
      <c r="A20" s="178" t="str">
        <f>일위대가표!A28</f>
        <v>제 6호표 도어유니트(카햇다)</v>
      </c>
      <c r="B20" s="179"/>
      <c r="C20" s="179"/>
      <c r="D20" s="179"/>
      <c r="E20" s="179"/>
      <c r="F20" s="179"/>
      <c r="G20" s="179"/>
      <c r="H20" s="179"/>
      <c r="I20" s="179"/>
      <c r="J20" s="179"/>
      <c r="K20" s="179"/>
      <c r="L20" s="179"/>
      <c r="M20" s="179"/>
      <c r="N20" s="180"/>
    </row>
    <row r="21" spans="1:14" ht="18.75" customHeight="1">
      <c r="A21" s="174" t="str">
        <f>일위대가표!A29</f>
        <v>도어 UNIT,도어 MOTOR(카햇다)</v>
      </c>
      <c r="B21" s="175"/>
      <c r="C21" s="19" t="str">
        <f>일위대가표!C29</f>
        <v>이노에스템</v>
      </c>
      <c r="D21" s="12">
        <f>물량산출서!D11</f>
        <v>1</v>
      </c>
      <c r="E21" s="12" t="str">
        <f>물량산출서!E11</f>
        <v>SET</v>
      </c>
      <c r="F21" s="53">
        <f>H21+J21</f>
        <v>0</v>
      </c>
      <c r="G21" s="52"/>
      <c r="H21" s="13"/>
      <c r="I21" s="51">
        <f>D21*H21</f>
        <v>0</v>
      </c>
      <c r="J21" s="52">
        <f>일위대가표!K31</f>
        <v>0</v>
      </c>
      <c r="K21" s="53">
        <f>D21*J21</f>
        <v>0</v>
      </c>
      <c r="L21" s="12"/>
      <c r="M21" s="12"/>
      <c r="N21" s="14"/>
    </row>
    <row r="22" spans="1:14" ht="18.75" customHeight="1" thickBot="1">
      <c r="A22" s="181" t="s">
        <v>28</v>
      </c>
      <c r="B22" s="182"/>
      <c r="C22" s="182"/>
      <c r="D22" s="23"/>
      <c r="E22" s="23"/>
      <c r="F22" s="23"/>
      <c r="G22" s="58">
        <f>SUM(G21)</f>
        <v>0</v>
      </c>
      <c r="H22" s="23"/>
      <c r="I22" s="58">
        <f>SUM(I21)</f>
        <v>0</v>
      </c>
      <c r="J22" s="23"/>
      <c r="K22" s="59">
        <f>SUM(K21)</f>
        <v>0</v>
      </c>
      <c r="L22" s="23"/>
      <c r="M22" s="23"/>
      <c r="N22" s="24"/>
    </row>
    <row r="23" spans="1:14" ht="18.75" customHeight="1">
      <c r="A23" s="178" t="str">
        <f>일위대가표!A32</f>
        <v>제 7호표 비상통화장치</v>
      </c>
      <c r="B23" s="179"/>
      <c r="C23" s="179"/>
      <c r="D23" s="179"/>
      <c r="E23" s="179"/>
      <c r="F23" s="179"/>
      <c r="G23" s="179"/>
      <c r="H23" s="179"/>
      <c r="I23" s="179"/>
      <c r="J23" s="179"/>
      <c r="K23" s="179"/>
      <c r="L23" s="179"/>
      <c r="M23" s="179"/>
      <c r="N23" s="180"/>
    </row>
    <row r="24" spans="1:14" ht="21" customHeight="1">
      <c r="A24" s="174" t="str">
        <f>일위대가표!A33</f>
        <v>비상통화장치</v>
      </c>
      <c r="B24" s="175"/>
      <c r="C24" s="19" t="str">
        <f>일위대가표!C33</f>
        <v>인터폰4선식 4G 
VoLTE 무선방식</v>
      </c>
      <c r="D24" s="12">
        <f>물량산출서!D12</f>
        <v>1</v>
      </c>
      <c r="E24" s="12" t="str">
        <f>물량산출서!E12</f>
        <v>대</v>
      </c>
      <c r="F24" s="53"/>
      <c r="G24" s="52"/>
      <c r="H24" s="13"/>
      <c r="I24" s="51"/>
      <c r="J24" s="52">
        <f>일위대가표!K35</f>
        <v>0</v>
      </c>
      <c r="K24" s="53">
        <f>D24*J24</f>
        <v>0</v>
      </c>
      <c r="L24" s="12"/>
      <c r="M24" s="12"/>
      <c r="N24" s="14"/>
    </row>
    <row r="25" spans="1:14" ht="18.75" customHeight="1" thickBot="1">
      <c r="A25" s="176" t="s">
        <v>28</v>
      </c>
      <c r="B25" s="177"/>
      <c r="C25" s="177"/>
      <c r="D25" s="22"/>
      <c r="E25" s="22"/>
      <c r="F25" s="23"/>
      <c r="G25" s="58"/>
      <c r="H25" s="23"/>
      <c r="I25" s="58"/>
      <c r="J25" s="23"/>
      <c r="K25" s="59">
        <f>SUM(K24)</f>
        <v>0</v>
      </c>
      <c r="L25" s="22"/>
      <c r="M25" s="22"/>
      <c r="N25" s="47"/>
    </row>
    <row r="26" spans="1:14">
      <c r="A26" s="178" t="s">
        <v>143</v>
      </c>
      <c r="B26" s="179"/>
      <c r="C26" s="179"/>
      <c r="D26" s="179"/>
      <c r="E26" s="179"/>
      <c r="F26" s="179"/>
      <c r="G26" s="179"/>
      <c r="H26" s="179"/>
      <c r="I26" s="179"/>
      <c r="J26" s="179"/>
      <c r="K26" s="179"/>
      <c r="L26" s="179"/>
      <c r="M26" s="179"/>
      <c r="N26" s="180"/>
    </row>
    <row r="27" spans="1:14">
      <c r="A27" s="183" t="s">
        <v>143</v>
      </c>
      <c r="B27" s="184"/>
      <c r="C27" s="81" t="s">
        <v>145</v>
      </c>
      <c r="D27" s="12">
        <v>1</v>
      </c>
      <c r="E27" s="12" t="s">
        <v>144</v>
      </c>
      <c r="F27" s="53"/>
      <c r="G27" s="52"/>
      <c r="H27" s="13"/>
      <c r="I27" s="51">
        <f>D27*H27</f>
        <v>0</v>
      </c>
      <c r="J27" s="52">
        <f>일위대가표!K38</f>
        <v>0</v>
      </c>
      <c r="K27" s="53">
        <f>D27*J27</f>
        <v>0</v>
      </c>
      <c r="L27" s="51"/>
      <c r="M27" s="51"/>
      <c r="N27" s="14"/>
    </row>
    <row r="28" spans="1:14" ht="17.25" thickBot="1">
      <c r="A28" s="176" t="s">
        <v>28</v>
      </c>
      <c r="B28" s="177"/>
      <c r="C28" s="177"/>
      <c r="D28" s="22"/>
      <c r="E28" s="22"/>
      <c r="F28" s="23"/>
      <c r="G28" s="58"/>
      <c r="H28" s="23"/>
      <c r="I28" s="58">
        <f>SUM(I27)</f>
        <v>0</v>
      </c>
      <c r="J28" s="23"/>
      <c r="K28" s="59">
        <f>SUM(K27)</f>
        <v>0</v>
      </c>
      <c r="L28" s="22"/>
      <c r="M28" s="22"/>
      <c r="N28" s="47"/>
    </row>
  </sheetData>
  <mergeCells count="35">
    <mergeCell ref="A26:N26"/>
    <mergeCell ref="A27:B27"/>
    <mergeCell ref="A28:C28"/>
    <mergeCell ref="A16:C16"/>
    <mergeCell ref="A25:C25"/>
    <mergeCell ref="A18:B18"/>
    <mergeCell ref="A1:N1"/>
    <mergeCell ref="A3:B4"/>
    <mergeCell ref="A7:C7"/>
    <mergeCell ref="A5:N5"/>
    <mergeCell ref="A6:B6"/>
    <mergeCell ref="N3:N4"/>
    <mergeCell ref="C3:C4"/>
    <mergeCell ref="D3:D4"/>
    <mergeCell ref="E3:E4"/>
    <mergeCell ref="F3:G3"/>
    <mergeCell ref="H3:I3"/>
    <mergeCell ref="J3:K3"/>
    <mergeCell ref="L3:M3"/>
    <mergeCell ref="A12:B12"/>
    <mergeCell ref="A13:C13"/>
    <mergeCell ref="A23:N23"/>
    <mergeCell ref="A24:B24"/>
    <mergeCell ref="B2:E2"/>
    <mergeCell ref="A8:N8"/>
    <mergeCell ref="A9:B9"/>
    <mergeCell ref="A10:C10"/>
    <mergeCell ref="A22:C22"/>
    <mergeCell ref="A11:N11"/>
    <mergeCell ref="A17:N17"/>
    <mergeCell ref="A20:N20"/>
    <mergeCell ref="A19:C19"/>
    <mergeCell ref="A21:B21"/>
    <mergeCell ref="A14:N14"/>
    <mergeCell ref="A15:B15"/>
  </mergeCells>
  <phoneticPr fontId="1" type="noConversion"/>
  <printOptions horizontalCentered="1" verticalCentered="1"/>
  <pageMargins left="0.23622047244094488" right="0.23622047244094488" top="0.74803149606299213" bottom="0.74803149606299213" header="0.31496062992125984" footer="0.31496062992125984"/>
  <pageSetup paperSize="9" scale="8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showGridLines="0" view="pageBreakPreview" zoomScaleNormal="100" zoomScaleSheetLayoutView="100" workbookViewId="0">
      <pane ySplit="4" topLeftCell="A5" activePane="bottomLeft" state="frozen"/>
      <selection pane="bottomLeft" activeCell="G33" sqref="G33:K35"/>
    </sheetView>
  </sheetViews>
  <sheetFormatPr defaultColWidth="8.625" defaultRowHeight="16.5"/>
  <cols>
    <col min="2" max="2" width="18.125" customWidth="1"/>
    <col min="3" max="3" width="26.75" customWidth="1"/>
    <col min="4" max="5" width="4.75" customWidth="1"/>
    <col min="6" max="6" width="7.5" customWidth="1"/>
    <col min="7" max="7" width="9.625" bestFit="1" customWidth="1"/>
    <col min="9" max="9" width="10.5" bestFit="1" customWidth="1"/>
    <col min="11" max="11" width="9.625" bestFit="1" customWidth="1"/>
    <col min="12" max="13" width="7" customWidth="1"/>
    <col min="14" max="14" width="15.625" customWidth="1"/>
    <col min="16" max="16" width="0" hidden="1" customWidth="1"/>
  </cols>
  <sheetData>
    <row r="1" spans="1:14" ht="27.75" customHeight="1">
      <c r="A1" s="168" t="s">
        <v>59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8"/>
      <c r="N1" s="168"/>
    </row>
    <row r="2" spans="1:14" ht="18" customHeight="1" thickBot="1">
      <c r="A2" s="48" t="s">
        <v>40</v>
      </c>
      <c r="B2" s="187" t="str">
        <f>세부내역서!B2</f>
        <v>과천주차빌딩 승강기 부품교체 공사</v>
      </c>
      <c r="C2" s="187"/>
      <c r="D2" s="187"/>
      <c r="E2" s="187"/>
      <c r="F2" s="45"/>
      <c r="G2" s="45"/>
      <c r="H2" s="45"/>
      <c r="I2" s="45"/>
      <c r="J2" s="45"/>
      <c r="K2" s="45"/>
      <c r="L2" s="45"/>
      <c r="M2" s="45"/>
      <c r="N2" s="45"/>
    </row>
    <row r="3" spans="1:14" s="50" customFormat="1" ht="13.5" customHeight="1">
      <c r="A3" s="202" t="s">
        <v>44</v>
      </c>
      <c r="B3" s="185"/>
      <c r="C3" s="185" t="s">
        <v>45</v>
      </c>
      <c r="D3" s="185" t="s">
        <v>42</v>
      </c>
      <c r="E3" s="185" t="s">
        <v>41</v>
      </c>
      <c r="F3" s="186" t="s">
        <v>46</v>
      </c>
      <c r="G3" s="186"/>
      <c r="H3" s="186" t="s">
        <v>47</v>
      </c>
      <c r="I3" s="186"/>
      <c r="J3" s="186" t="s">
        <v>48</v>
      </c>
      <c r="K3" s="186"/>
      <c r="L3" s="186" t="s">
        <v>21</v>
      </c>
      <c r="M3" s="186"/>
      <c r="N3" s="188" t="s">
        <v>61</v>
      </c>
    </row>
    <row r="4" spans="1:14" s="50" customFormat="1" ht="13.5" customHeight="1">
      <c r="A4" s="176"/>
      <c r="B4" s="177"/>
      <c r="C4" s="177"/>
      <c r="D4" s="177"/>
      <c r="E4" s="177"/>
      <c r="F4" s="65" t="s">
        <v>50</v>
      </c>
      <c r="G4" s="65" t="s">
        <v>51</v>
      </c>
      <c r="H4" s="65" t="s">
        <v>50</v>
      </c>
      <c r="I4" s="65" t="s">
        <v>51</v>
      </c>
      <c r="J4" s="65" t="s">
        <v>50</v>
      </c>
      <c r="K4" s="65" t="s">
        <v>51</v>
      </c>
      <c r="L4" s="65" t="s">
        <v>50</v>
      </c>
      <c r="M4" s="65" t="s">
        <v>51</v>
      </c>
      <c r="N4" s="189"/>
    </row>
    <row r="5" spans="1:14" ht="15" customHeight="1">
      <c r="A5" s="190" t="s">
        <v>121</v>
      </c>
      <c r="B5" s="191"/>
      <c r="C5" s="191"/>
      <c r="D5" s="191"/>
      <c r="E5" s="191"/>
      <c r="F5" s="191"/>
      <c r="G5" s="191"/>
      <c r="H5" s="191"/>
      <c r="I5" s="191"/>
      <c r="J5" s="191"/>
      <c r="K5" s="191"/>
      <c r="L5" s="191"/>
      <c r="M5" s="191"/>
      <c r="N5" s="192"/>
    </row>
    <row r="6" spans="1:14" ht="15" customHeight="1">
      <c r="A6" s="200" t="str">
        <f>물량산출서!A6</f>
        <v>권상기(TM 구동기 포함)</v>
      </c>
      <c r="B6" s="201"/>
      <c r="C6" s="85" t="e">
        <f>#REF!</f>
        <v>#REF!</v>
      </c>
      <c r="D6" s="12">
        <v>1</v>
      </c>
      <c r="E6" s="12" t="str">
        <f>물량산출서!E6</f>
        <v>대</v>
      </c>
      <c r="F6" s="13"/>
      <c r="G6" s="13"/>
      <c r="H6" s="13"/>
      <c r="I6" s="13"/>
      <c r="J6" s="13"/>
      <c r="K6" s="51"/>
      <c r="L6" s="12"/>
      <c r="M6" s="12"/>
      <c r="N6" s="14"/>
    </row>
    <row r="7" spans="1:14" ht="15" customHeight="1">
      <c r="A7" s="82" t="s">
        <v>130</v>
      </c>
      <c r="B7" s="83"/>
      <c r="C7" s="85" t="s">
        <v>129</v>
      </c>
      <c r="D7" s="12">
        <v>1.21</v>
      </c>
      <c r="E7" s="12" t="s">
        <v>119</v>
      </c>
      <c r="F7" s="13"/>
      <c r="G7" s="13"/>
      <c r="H7" s="13"/>
      <c r="I7" s="12"/>
      <c r="J7" s="13"/>
      <c r="K7" s="51"/>
      <c r="L7" s="12"/>
      <c r="M7" s="12"/>
      <c r="N7" s="14" t="s">
        <v>120</v>
      </c>
    </row>
    <row r="8" spans="1:14" ht="15" customHeight="1">
      <c r="A8" s="82" t="s">
        <v>116</v>
      </c>
      <c r="B8" s="83"/>
      <c r="C8" s="83" t="s">
        <v>129</v>
      </c>
      <c r="D8" s="12">
        <f>D6*0.4</f>
        <v>0.4</v>
      </c>
      <c r="E8" s="12" t="s">
        <v>119</v>
      </c>
      <c r="F8" s="13"/>
      <c r="G8" s="13"/>
      <c r="H8" s="13"/>
      <c r="I8" s="12"/>
      <c r="J8" s="13"/>
      <c r="K8" s="51"/>
      <c r="L8" s="12"/>
      <c r="M8" s="12"/>
      <c r="N8" s="14" t="s">
        <v>127</v>
      </c>
    </row>
    <row r="9" spans="1:14" ht="15" customHeight="1">
      <c r="A9" s="203" t="s">
        <v>123</v>
      </c>
      <c r="B9" s="204"/>
      <c r="C9" s="70" t="s">
        <v>129</v>
      </c>
      <c r="D9" s="64">
        <v>0.34799999999999998</v>
      </c>
      <c r="E9" s="12" t="s">
        <v>118</v>
      </c>
      <c r="F9" s="52"/>
      <c r="G9" s="13"/>
      <c r="H9" s="12"/>
      <c r="I9" s="12"/>
      <c r="J9" s="13"/>
      <c r="K9" s="51"/>
      <c r="L9" s="12"/>
      <c r="M9" s="12"/>
      <c r="N9" s="14" t="s">
        <v>122</v>
      </c>
    </row>
    <row r="10" spans="1:14" ht="15" customHeight="1">
      <c r="A10" s="176" t="s">
        <v>15</v>
      </c>
      <c r="B10" s="177"/>
      <c r="C10" s="177"/>
      <c r="D10" s="22"/>
      <c r="E10" s="22"/>
      <c r="F10" s="22"/>
      <c r="G10" s="55"/>
      <c r="H10" s="22"/>
      <c r="I10" s="86"/>
      <c r="J10" s="22"/>
      <c r="K10" s="54"/>
      <c r="L10" s="22"/>
      <c r="M10" s="22"/>
      <c r="N10" s="47"/>
    </row>
    <row r="11" spans="1:14" ht="15" customHeight="1">
      <c r="A11" s="190" t="s">
        <v>132</v>
      </c>
      <c r="B11" s="191"/>
      <c r="C11" s="191"/>
      <c r="D11" s="191"/>
      <c r="E11" s="191"/>
      <c r="F11" s="191"/>
      <c r="G11" s="191"/>
      <c r="H11" s="191"/>
      <c r="I11" s="191"/>
      <c r="J11" s="191"/>
      <c r="K11" s="191"/>
      <c r="L11" s="191"/>
      <c r="M11" s="191"/>
      <c r="N11" s="192"/>
    </row>
    <row r="12" spans="1:14" ht="15" customHeight="1">
      <c r="A12" s="200" t="s">
        <v>124</v>
      </c>
      <c r="B12" s="201"/>
      <c r="C12" s="70" t="e">
        <f>C6</f>
        <v>#REF!</v>
      </c>
      <c r="D12" s="12">
        <v>1</v>
      </c>
      <c r="E12" s="12" t="str">
        <f>물량산출서!E7</f>
        <v>대</v>
      </c>
      <c r="F12" s="13"/>
      <c r="G12" s="13"/>
      <c r="H12" s="13"/>
      <c r="I12" s="13"/>
      <c r="J12" s="13"/>
      <c r="K12" s="12"/>
      <c r="L12" s="12"/>
      <c r="M12" s="12"/>
      <c r="N12" s="14"/>
    </row>
    <row r="13" spans="1:14" ht="15" customHeight="1">
      <c r="A13" s="196" t="s">
        <v>131</v>
      </c>
      <c r="B13" s="197"/>
      <c r="C13" s="83"/>
      <c r="D13" s="64">
        <v>2.95</v>
      </c>
      <c r="E13" s="12" t="s">
        <v>77</v>
      </c>
      <c r="F13" s="52"/>
      <c r="G13" s="51"/>
      <c r="H13" s="12"/>
      <c r="I13" s="12"/>
      <c r="J13" s="13"/>
      <c r="K13" s="53"/>
      <c r="L13" s="12"/>
      <c r="M13" s="12"/>
      <c r="N13" s="14" t="s">
        <v>125</v>
      </c>
    </row>
    <row r="14" spans="1:14" ht="15" customHeight="1">
      <c r="A14" s="196" t="s">
        <v>128</v>
      </c>
      <c r="B14" s="197"/>
      <c r="C14" s="70"/>
      <c r="D14" s="64">
        <f>D13*0.5</f>
        <v>1.4750000000000001</v>
      </c>
      <c r="E14" s="12" t="s">
        <v>77</v>
      </c>
      <c r="F14" s="52"/>
      <c r="G14" s="51"/>
      <c r="H14" s="12"/>
      <c r="I14" s="12"/>
      <c r="J14" s="13"/>
      <c r="K14" s="53"/>
      <c r="L14" s="12"/>
      <c r="M14" s="12"/>
      <c r="N14" s="14" t="s">
        <v>126</v>
      </c>
    </row>
    <row r="15" spans="1:14" ht="15" customHeight="1">
      <c r="A15" s="176" t="s">
        <v>15</v>
      </c>
      <c r="B15" s="177"/>
      <c r="C15" s="177"/>
      <c r="D15" s="22"/>
      <c r="E15" s="22"/>
      <c r="F15" s="22"/>
      <c r="G15" s="55"/>
      <c r="H15" s="22"/>
      <c r="I15" s="86"/>
      <c r="J15" s="22"/>
      <c r="K15" s="54"/>
      <c r="L15" s="22"/>
      <c r="M15" s="22"/>
      <c r="N15" s="47"/>
    </row>
    <row r="16" spans="1:14" ht="15" customHeight="1">
      <c r="A16" s="193" t="s">
        <v>133</v>
      </c>
      <c r="B16" s="194"/>
      <c r="C16" s="194"/>
      <c r="D16" s="194"/>
      <c r="E16" s="194"/>
      <c r="F16" s="194"/>
      <c r="G16" s="194"/>
      <c r="H16" s="194"/>
      <c r="I16" s="194"/>
      <c r="J16" s="194"/>
      <c r="K16" s="194"/>
      <c r="L16" s="194"/>
      <c r="M16" s="194"/>
      <c r="N16" s="195"/>
    </row>
    <row r="17" spans="1:14" ht="15" customHeight="1">
      <c r="A17" s="196" t="str">
        <f>물량산출서!A8</f>
        <v>이탈방지장치, 비상가이드</v>
      </c>
      <c r="B17" s="197"/>
      <c r="C17" s="70" t="str">
        <f>물량산출서!C8</f>
        <v>12인승, 900kg</v>
      </c>
      <c r="D17" s="12">
        <v>1</v>
      </c>
      <c r="E17" s="12" t="s">
        <v>111</v>
      </c>
      <c r="F17" s="12"/>
      <c r="G17" s="13"/>
      <c r="H17" s="13"/>
      <c r="I17" s="13"/>
      <c r="J17" s="12"/>
      <c r="K17" s="12"/>
      <c r="L17" s="12"/>
      <c r="M17" s="12"/>
      <c r="N17" s="14" t="s">
        <v>139</v>
      </c>
    </row>
    <row r="18" spans="1:14" ht="15" customHeight="1">
      <c r="A18" s="196" t="s">
        <v>78</v>
      </c>
      <c r="B18" s="197"/>
      <c r="C18" s="70" t="s">
        <v>141</v>
      </c>
      <c r="D18" s="88">
        <v>0.3</v>
      </c>
      <c r="E18" s="12" t="s">
        <v>77</v>
      </c>
      <c r="F18" s="12"/>
      <c r="G18" s="53"/>
      <c r="H18" s="12"/>
      <c r="I18" s="12"/>
      <c r="J18" s="51"/>
      <c r="K18" s="53"/>
      <c r="L18" s="12"/>
      <c r="M18" s="12"/>
      <c r="N18" s="14"/>
    </row>
    <row r="19" spans="1:14" ht="15" customHeight="1">
      <c r="A19" s="176" t="s">
        <v>15</v>
      </c>
      <c r="B19" s="177"/>
      <c r="C19" s="177"/>
      <c r="D19" s="22"/>
      <c r="E19" s="22"/>
      <c r="F19" s="22"/>
      <c r="G19" s="55"/>
      <c r="H19" s="22"/>
      <c r="I19" s="55"/>
      <c r="J19" s="22"/>
      <c r="K19" s="54"/>
      <c r="L19" s="22"/>
      <c r="M19" s="22"/>
      <c r="N19" s="47"/>
    </row>
    <row r="20" spans="1:14" ht="15" customHeight="1">
      <c r="A20" s="193" t="s">
        <v>134</v>
      </c>
      <c r="B20" s="194"/>
      <c r="C20" s="194"/>
      <c r="D20" s="194"/>
      <c r="E20" s="194"/>
      <c r="F20" s="194"/>
      <c r="G20" s="194"/>
      <c r="H20" s="194"/>
      <c r="I20" s="194"/>
      <c r="J20" s="194"/>
      <c r="K20" s="194"/>
      <c r="L20" s="194"/>
      <c r="M20" s="194"/>
      <c r="N20" s="195"/>
    </row>
    <row r="21" spans="1:14" ht="15" customHeight="1">
      <c r="A21" s="196" t="str">
        <f>물량산출서!A9</f>
        <v>손끼임방지장치</v>
      </c>
      <c r="B21" s="197"/>
      <c r="C21" s="73" t="str">
        <f>물량산출서!C9</f>
        <v>12인승, 900kg</v>
      </c>
      <c r="D21" s="12">
        <v>1</v>
      </c>
      <c r="E21" s="12" t="str">
        <f>물량산출서!E9</f>
        <v>SET</v>
      </c>
      <c r="F21" s="12"/>
      <c r="G21" s="13"/>
      <c r="H21" s="13"/>
      <c r="I21" s="13"/>
      <c r="J21" s="12"/>
      <c r="K21" s="12"/>
      <c r="L21" s="12"/>
      <c r="M21" s="12"/>
      <c r="N21" s="14" t="s">
        <v>139</v>
      </c>
    </row>
    <row r="22" spans="1:14" ht="15" customHeight="1">
      <c r="A22" s="196" t="s">
        <v>78</v>
      </c>
      <c r="B22" s="197"/>
      <c r="C22" s="73" t="s">
        <v>141</v>
      </c>
      <c r="D22" s="88">
        <v>0.3</v>
      </c>
      <c r="E22" s="12" t="s">
        <v>77</v>
      </c>
      <c r="F22" s="12"/>
      <c r="G22" s="53"/>
      <c r="H22" s="12"/>
      <c r="I22" s="12"/>
      <c r="J22" s="51"/>
      <c r="K22" s="53"/>
      <c r="L22" s="12"/>
      <c r="M22" s="12"/>
      <c r="N22" s="14"/>
    </row>
    <row r="23" spans="1:14" ht="15" customHeight="1">
      <c r="A23" s="176" t="s">
        <v>15</v>
      </c>
      <c r="B23" s="177"/>
      <c r="C23" s="177"/>
      <c r="D23" s="22"/>
      <c r="E23" s="22"/>
      <c r="F23" s="22"/>
      <c r="G23" s="55"/>
      <c r="H23" s="22"/>
      <c r="I23" s="55"/>
      <c r="J23" s="22"/>
      <c r="K23" s="54"/>
      <c r="L23" s="22"/>
      <c r="M23" s="22"/>
      <c r="N23" s="47"/>
    </row>
    <row r="24" spans="1:14" ht="15" customHeight="1">
      <c r="A24" s="193" t="s">
        <v>153</v>
      </c>
      <c r="B24" s="194"/>
      <c r="C24" s="194"/>
      <c r="D24" s="194"/>
      <c r="E24" s="194"/>
      <c r="F24" s="194"/>
      <c r="G24" s="194"/>
      <c r="H24" s="194"/>
      <c r="I24" s="194"/>
      <c r="J24" s="194"/>
      <c r="K24" s="194"/>
      <c r="L24" s="194"/>
      <c r="M24" s="194"/>
      <c r="N24" s="195"/>
    </row>
    <row r="25" spans="1:14" ht="15" customHeight="1">
      <c r="A25" s="196" t="str">
        <f>물량산출서!A10</f>
        <v>비상구출장치</v>
      </c>
      <c r="B25" s="197"/>
      <c r="C25" s="70" t="str">
        <f>물량산출서!C10</f>
        <v>2k5va-</v>
      </c>
      <c r="D25" s="12">
        <v>1</v>
      </c>
      <c r="E25" s="12" t="str">
        <f>물량산출서!E10</f>
        <v>SET</v>
      </c>
      <c r="F25" s="12"/>
      <c r="G25" s="13"/>
      <c r="H25" s="13"/>
      <c r="I25" s="13"/>
      <c r="J25" s="12"/>
      <c r="K25" s="12"/>
      <c r="L25" s="12"/>
      <c r="M25" s="12"/>
      <c r="N25" s="14" t="s">
        <v>139</v>
      </c>
    </row>
    <row r="26" spans="1:14" ht="15" customHeight="1">
      <c r="A26" s="196" t="s">
        <v>79</v>
      </c>
      <c r="B26" s="197"/>
      <c r="C26" s="70" t="s">
        <v>142</v>
      </c>
      <c r="D26" s="87">
        <v>0.3</v>
      </c>
      <c r="E26" s="12" t="s">
        <v>77</v>
      </c>
      <c r="F26" s="12"/>
      <c r="G26" s="53"/>
      <c r="H26" s="12"/>
      <c r="I26" s="12"/>
      <c r="J26" s="51"/>
      <c r="K26" s="53"/>
      <c r="L26" s="12"/>
      <c r="M26" s="12"/>
      <c r="N26" s="14"/>
    </row>
    <row r="27" spans="1:14" ht="15" customHeight="1">
      <c r="A27" s="176" t="s">
        <v>15</v>
      </c>
      <c r="B27" s="177"/>
      <c r="C27" s="177"/>
      <c r="D27" s="22"/>
      <c r="E27" s="22"/>
      <c r="F27" s="22"/>
      <c r="G27" s="55"/>
      <c r="H27" s="22"/>
      <c r="I27" s="56"/>
      <c r="J27" s="22"/>
      <c r="K27" s="54"/>
      <c r="L27" s="22"/>
      <c r="M27" s="22"/>
      <c r="N27" s="47"/>
    </row>
    <row r="28" spans="1:14" ht="15" customHeight="1">
      <c r="A28" s="193" t="s">
        <v>162</v>
      </c>
      <c r="B28" s="194"/>
      <c r="C28" s="194"/>
      <c r="D28" s="194"/>
      <c r="E28" s="194"/>
      <c r="F28" s="194"/>
      <c r="G28" s="194"/>
      <c r="H28" s="194"/>
      <c r="I28" s="194"/>
      <c r="J28" s="194"/>
      <c r="K28" s="194"/>
      <c r="L28" s="194"/>
      <c r="M28" s="194"/>
      <c r="N28" s="195"/>
    </row>
    <row r="29" spans="1:14" ht="15" customHeight="1">
      <c r="A29" s="196" t="str">
        <f>물량산출서!A11</f>
        <v>도어 UNIT,도어 MOTOR(카햇다)</v>
      </c>
      <c r="B29" s="197"/>
      <c r="C29" s="70" t="str">
        <f>물량산출서!C11</f>
        <v>이노에스템</v>
      </c>
      <c r="D29" s="12">
        <v>1</v>
      </c>
      <c r="E29" s="12" t="str">
        <f>물량산출서!E11</f>
        <v>SET</v>
      </c>
      <c r="F29" s="12"/>
      <c r="G29" s="13"/>
      <c r="H29" s="13"/>
      <c r="I29" s="13"/>
      <c r="J29" s="12"/>
      <c r="K29" s="12"/>
      <c r="L29" s="12"/>
      <c r="M29" s="12"/>
      <c r="N29" s="14" t="s">
        <v>140</v>
      </c>
    </row>
    <row r="30" spans="1:14" ht="15" customHeight="1">
      <c r="A30" s="196" t="s">
        <v>79</v>
      </c>
      <c r="B30" s="197"/>
      <c r="C30" s="70" t="s">
        <v>138</v>
      </c>
      <c r="D30" s="87">
        <v>0.3</v>
      </c>
      <c r="E30" s="12" t="s">
        <v>77</v>
      </c>
      <c r="F30" s="12"/>
      <c r="G30" s="53"/>
      <c r="H30" s="12"/>
      <c r="I30" s="12"/>
      <c r="J30" s="13"/>
      <c r="K30" s="51"/>
      <c r="L30" s="12"/>
      <c r="M30" s="12"/>
      <c r="N30" s="14"/>
    </row>
    <row r="31" spans="1:14" ht="15" customHeight="1">
      <c r="A31" s="198" t="s">
        <v>80</v>
      </c>
      <c r="B31" s="199"/>
      <c r="C31" s="199"/>
      <c r="D31" s="66"/>
      <c r="E31" s="66"/>
      <c r="F31" s="66"/>
      <c r="G31" s="55"/>
      <c r="H31" s="66"/>
      <c r="I31" s="67"/>
      <c r="J31" s="66"/>
      <c r="K31" s="68"/>
      <c r="L31" s="66"/>
      <c r="M31" s="66"/>
      <c r="N31" s="69"/>
    </row>
    <row r="32" spans="1:14" ht="15" customHeight="1">
      <c r="A32" s="193" t="s">
        <v>135</v>
      </c>
      <c r="B32" s="194"/>
      <c r="C32" s="194"/>
      <c r="D32" s="194"/>
      <c r="E32" s="194"/>
      <c r="F32" s="194"/>
      <c r="G32" s="194"/>
      <c r="H32" s="194"/>
      <c r="I32" s="194"/>
      <c r="J32" s="194"/>
      <c r="K32" s="194"/>
      <c r="L32" s="194"/>
      <c r="M32" s="194"/>
      <c r="N32" s="195"/>
    </row>
    <row r="33" spans="1:16" ht="15" customHeight="1">
      <c r="A33" s="196" t="str">
        <f>물량산출서!A12</f>
        <v>비상통화장치</v>
      </c>
      <c r="B33" s="197"/>
      <c r="C33" s="70" t="str">
        <f>물량산출서!C12</f>
        <v>인터폰4선식 4G 
VoLTE 무선방식</v>
      </c>
      <c r="D33" s="12">
        <v>1</v>
      </c>
      <c r="E33" s="12" t="str">
        <f>물량산출서!E12</f>
        <v>대</v>
      </c>
      <c r="F33" s="12"/>
      <c r="G33" s="13"/>
      <c r="H33" s="13"/>
      <c r="I33" s="13"/>
      <c r="J33" s="12"/>
      <c r="K33" s="12"/>
      <c r="L33" s="12"/>
      <c r="M33" s="12"/>
      <c r="N33" s="14" t="s">
        <v>136</v>
      </c>
    </row>
    <row r="34" spans="1:16" ht="15" customHeight="1">
      <c r="A34" s="196" t="s">
        <v>79</v>
      </c>
      <c r="B34" s="197"/>
      <c r="C34" s="70" t="s">
        <v>137</v>
      </c>
      <c r="D34" s="87">
        <v>0.1</v>
      </c>
      <c r="E34" s="12" t="s">
        <v>77</v>
      </c>
      <c r="F34" s="12"/>
      <c r="G34" s="53"/>
      <c r="H34" s="12"/>
      <c r="I34" s="12"/>
      <c r="J34" s="51"/>
      <c r="K34" s="51"/>
      <c r="L34" s="12"/>
      <c r="M34" s="12"/>
      <c r="N34" s="14"/>
      <c r="P34">
        <v>0.74</v>
      </c>
    </row>
    <row r="35" spans="1:16" ht="15" customHeight="1" thickBot="1">
      <c r="A35" s="181" t="s">
        <v>15</v>
      </c>
      <c r="B35" s="182"/>
      <c r="C35" s="182"/>
      <c r="D35" s="23"/>
      <c r="E35" s="23"/>
      <c r="F35" s="23"/>
      <c r="G35" s="55"/>
      <c r="H35" s="23"/>
      <c r="I35" s="57"/>
      <c r="J35" s="23"/>
      <c r="K35" s="58"/>
      <c r="L35" s="23"/>
      <c r="M35" s="23"/>
      <c r="N35" s="24"/>
    </row>
  </sheetData>
  <mergeCells count="40">
    <mergeCell ref="A34:B34"/>
    <mergeCell ref="A35:C35"/>
    <mergeCell ref="H3:I3"/>
    <mergeCell ref="A28:N28"/>
    <mergeCell ref="A25:B25"/>
    <mergeCell ref="A3:B4"/>
    <mergeCell ref="A9:B9"/>
    <mergeCell ref="A17:B17"/>
    <mergeCell ref="A6:B6"/>
    <mergeCell ref="C3:C4"/>
    <mergeCell ref="A11:N11"/>
    <mergeCell ref="A20:N20"/>
    <mergeCell ref="A21:B21"/>
    <mergeCell ref="A26:B26"/>
    <mergeCell ref="A10:C10"/>
    <mergeCell ref="A29:B29"/>
    <mergeCell ref="A5:N5"/>
    <mergeCell ref="A16:N16"/>
    <mergeCell ref="A33:B33"/>
    <mergeCell ref="A27:C27"/>
    <mergeCell ref="A31:C31"/>
    <mergeCell ref="A30:B30"/>
    <mergeCell ref="A32:N32"/>
    <mergeCell ref="A24:N24"/>
    <mergeCell ref="A18:B18"/>
    <mergeCell ref="A19:C19"/>
    <mergeCell ref="A12:B12"/>
    <mergeCell ref="A22:B22"/>
    <mergeCell ref="A23:C23"/>
    <mergeCell ref="A13:B13"/>
    <mergeCell ref="A14:B14"/>
    <mergeCell ref="A15:C15"/>
    <mergeCell ref="D3:D4"/>
    <mergeCell ref="E3:E4"/>
    <mergeCell ref="F3:G3"/>
    <mergeCell ref="A1:N1"/>
    <mergeCell ref="B2:E2"/>
    <mergeCell ref="L3:M3"/>
    <mergeCell ref="N3:N4"/>
    <mergeCell ref="J3:K3"/>
  </mergeCells>
  <phoneticPr fontId="1" type="noConversion"/>
  <printOptions horizontalCentered="1" verticalCentered="1"/>
  <pageMargins left="0.23622047244094488" right="0.23622047244094488" top="0.74803149606299213" bottom="0.74803149606299213" header="0.31496062992125984" footer="0.31496062992125984"/>
  <pageSetup paperSize="9" scale="89" orientation="landscape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showGridLines="0" zoomScaleNormal="100" zoomScaleSheetLayoutView="98" workbookViewId="0">
      <selection activeCell="H10" sqref="H10"/>
    </sheetView>
  </sheetViews>
  <sheetFormatPr defaultColWidth="8.375" defaultRowHeight="16.5"/>
  <cols>
    <col min="2" max="2" width="18.75" customWidth="1"/>
    <col min="3" max="3" width="28.875" bestFit="1" customWidth="1"/>
    <col min="4" max="5" width="9.25" customWidth="1"/>
    <col min="6" max="6" width="11.375" customWidth="1"/>
  </cols>
  <sheetData>
    <row r="1" spans="1:6" ht="36.75" customHeight="1">
      <c r="A1" s="168" t="s">
        <v>64</v>
      </c>
      <c r="B1" s="168"/>
      <c r="C1" s="168"/>
      <c r="D1" s="168"/>
      <c r="E1" s="168"/>
      <c r="F1" s="168"/>
    </row>
    <row r="2" spans="1:6" ht="18" thickBot="1">
      <c r="A2" s="48" t="s">
        <v>40</v>
      </c>
      <c r="B2" s="167" t="str">
        <f>일위대가표!B2</f>
        <v>과천주차빌딩 승강기 부품교체 공사</v>
      </c>
      <c r="C2" s="167"/>
      <c r="D2" s="45"/>
      <c r="E2" s="45"/>
      <c r="F2" s="45"/>
    </row>
    <row r="3" spans="1:6">
      <c r="A3" s="157" t="s">
        <v>62</v>
      </c>
      <c r="B3" s="158"/>
      <c r="C3" s="158" t="s">
        <v>45</v>
      </c>
      <c r="D3" s="158" t="s">
        <v>66</v>
      </c>
      <c r="E3" s="158" t="s">
        <v>67</v>
      </c>
      <c r="F3" s="172" t="s">
        <v>65</v>
      </c>
    </row>
    <row r="4" spans="1:6">
      <c r="A4" s="169"/>
      <c r="B4" s="170"/>
      <c r="C4" s="170"/>
      <c r="D4" s="170"/>
      <c r="E4" s="170"/>
      <c r="F4" s="173"/>
    </row>
    <row r="5" spans="1:6">
      <c r="A5" s="207" t="s">
        <v>110</v>
      </c>
      <c r="B5" s="208"/>
      <c r="C5" s="208"/>
      <c r="D5" s="208"/>
      <c r="E5" s="208"/>
      <c r="F5" s="209"/>
    </row>
    <row r="6" spans="1:6">
      <c r="A6" s="163" t="s">
        <v>112</v>
      </c>
      <c r="B6" s="164"/>
      <c r="C6" s="84" t="s">
        <v>158</v>
      </c>
      <c r="D6" s="25">
        <v>1</v>
      </c>
      <c r="E6" s="21" t="s">
        <v>118</v>
      </c>
      <c r="F6" s="27">
        <v>1</v>
      </c>
    </row>
    <row r="7" spans="1:6">
      <c r="A7" s="163" t="s">
        <v>113</v>
      </c>
      <c r="B7" s="164"/>
      <c r="C7" s="25" t="s">
        <v>157</v>
      </c>
      <c r="D7" s="25">
        <v>1</v>
      </c>
      <c r="E7" s="21" t="s">
        <v>117</v>
      </c>
      <c r="F7" s="27">
        <v>1</v>
      </c>
    </row>
    <row r="8" spans="1:6">
      <c r="A8" s="163" t="s">
        <v>114</v>
      </c>
      <c r="B8" s="164"/>
      <c r="C8" s="25" t="s">
        <v>161</v>
      </c>
      <c r="D8" s="25">
        <v>5</v>
      </c>
      <c r="E8" s="21" t="s">
        <v>111</v>
      </c>
      <c r="F8" s="27">
        <v>1</v>
      </c>
    </row>
    <row r="9" spans="1:6">
      <c r="A9" s="163" t="s">
        <v>115</v>
      </c>
      <c r="B9" s="164"/>
      <c r="C9" s="25" t="s">
        <v>161</v>
      </c>
      <c r="D9" s="25">
        <v>5</v>
      </c>
      <c r="E9" s="21" t="s">
        <v>111</v>
      </c>
      <c r="F9" s="27">
        <v>1</v>
      </c>
    </row>
    <row r="10" spans="1:6">
      <c r="A10" s="163" t="s">
        <v>154</v>
      </c>
      <c r="B10" s="164"/>
      <c r="C10" s="25" t="s">
        <v>155</v>
      </c>
      <c r="D10" s="25">
        <v>1</v>
      </c>
      <c r="E10" s="21" t="s">
        <v>111</v>
      </c>
      <c r="F10" s="27">
        <v>1</v>
      </c>
    </row>
    <row r="11" spans="1:6">
      <c r="A11" s="163" t="s">
        <v>160</v>
      </c>
      <c r="B11" s="164"/>
      <c r="C11" s="25" t="s">
        <v>159</v>
      </c>
      <c r="D11" s="25">
        <v>1</v>
      </c>
      <c r="E11" s="21" t="s">
        <v>111</v>
      </c>
      <c r="F11" s="27">
        <v>1</v>
      </c>
    </row>
    <row r="12" spans="1:6" ht="27">
      <c r="A12" s="163" t="s">
        <v>156</v>
      </c>
      <c r="B12" s="164"/>
      <c r="C12" s="90" t="s">
        <v>163</v>
      </c>
      <c r="D12" s="25">
        <v>1</v>
      </c>
      <c r="E12" s="21" t="s">
        <v>152</v>
      </c>
      <c r="F12" s="27">
        <v>1</v>
      </c>
    </row>
    <row r="13" spans="1:6">
      <c r="A13" s="163"/>
      <c r="B13" s="164"/>
      <c r="C13" s="25"/>
      <c r="D13" s="25"/>
      <c r="E13" s="21"/>
      <c r="F13" s="27"/>
    </row>
    <row r="14" spans="1:6">
      <c r="A14" s="163"/>
      <c r="B14" s="164"/>
      <c r="C14" s="25"/>
      <c r="D14" s="25"/>
      <c r="E14" s="21"/>
      <c r="F14" s="27"/>
    </row>
    <row r="15" spans="1:6">
      <c r="A15" s="163"/>
      <c r="B15" s="164"/>
      <c r="C15" s="25"/>
      <c r="D15" s="25"/>
      <c r="E15" s="21"/>
      <c r="F15" s="27"/>
    </row>
    <row r="16" spans="1:6">
      <c r="A16" s="159"/>
      <c r="B16" s="160"/>
      <c r="C16" s="25"/>
      <c r="D16" s="25"/>
      <c r="E16" s="21"/>
      <c r="F16" s="27"/>
    </row>
    <row r="17" spans="1:6">
      <c r="A17" s="159"/>
      <c r="B17" s="160"/>
      <c r="C17" s="25"/>
      <c r="D17" s="25"/>
      <c r="E17" s="21"/>
      <c r="F17" s="27"/>
    </row>
    <row r="18" spans="1:6">
      <c r="A18" s="159"/>
      <c r="B18" s="160"/>
      <c r="C18" s="25"/>
      <c r="D18" s="25"/>
      <c r="E18" s="21"/>
      <c r="F18" s="27"/>
    </row>
    <row r="19" spans="1:6">
      <c r="A19" s="159"/>
      <c r="B19" s="160"/>
      <c r="C19" s="25"/>
      <c r="D19" s="25"/>
      <c r="E19" s="25"/>
      <c r="F19" s="28"/>
    </row>
    <row r="20" spans="1:6" ht="17.25" thickBot="1">
      <c r="A20" s="205"/>
      <c r="B20" s="206"/>
      <c r="C20" s="26"/>
      <c r="D20" s="26"/>
      <c r="E20" s="26"/>
      <c r="F20" s="29"/>
    </row>
  </sheetData>
  <mergeCells count="23">
    <mergeCell ref="A9:B9"/>
    <mergeCell ref="A1:F1"/>
    <mergeCell ref="B2:C2"/>
    <mergeCell ref="A3:B4"/>
    <mergeCell ref="C3:C4"/>
    <mergeCell ref="D3:D4"/>
    <mergeCell ref="E3:E4"/>
    <mergeCell ref="F3:F4"/>
    <mergeCell ref="A6:B6"/>
    <mergeCell ref="A7:B7"/>
    <mergeCell ref="A8:B8"/>
    <mergeCell ref="A5:F5"/>
    <mergeCell ref="A10:B10"/>
    <mergeCell ref="A11:B11"/>
    <mergeCell ref="A12:B12"/>
    <mergeCell ref="A13:B13"/>
    <mergeCell ref="A14:B14"/>
    <mergeCell ref="A20:B20"/>
    <mergeCell ref="A15:B15"/>
    <mergeCell ref="A16:B16"/>
    <mergeCell ref="A17:B17"/>
    <mergeCell ref="A18:B18"/>
    <mergeCell ref="A19:B19"/>
  </mergeCells>
  <phoneticPr fontId="1" type="noConversion"/>
  <printOptions horizontalCentered="1" verticalCentered="1"/>
  <pageMargins left="0.23622047244094491" right="0.23622047244094491" top="0.74803149606299213" bottom="0.74803149606299213" header="0.31496062992125984" footer="0.31496062992125984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7</vt:i4>
      </vt:variant>
      <vt:variant>
        <vt:lpstr>이름이 지정된 범위</vt:lpstr>
      </vt:variant>
      <vt:variant>
        <vt:i4>6</vt:i4>
      </vt:variant>
    </vt:vector>
  </HeadingPairs>
  <TitlesOfParts>
    <vt:vector size="13" baseType="lpstr">
      <vt:lpstr>표지</vt:lpstr>
      <vt:lpstr>설계서</vt:lpstr>
      <vt:lpstr>원가계산서</vt:lpstr>
      <vt:lpstr>총괄내역서</vt:lpstr>
      <vt:lpstr>세부내역서</vt:lpstr>
      <vt:lpstr>일위대가표</vt:lpstr>
      <vt:lpstr>물량산출서</vt:lpstr>
      <vt:lpstr>물량산출서!Print_Area</vt:lpstr>
      <vt:lpstr>설계서!Print_Area</vt:lpstr>
      <vt:lpstr>세부내역서!Print_Area</vt:lpstr>
      <vt:lpstr>일위대가표!Print_Area</vt:lpstr>
      <vt:lpstr>총괄내역서!Print_Area</vt:lpstr>
      <vt:lpstr>표지!Print_Area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2023-11-23T07:17:05Z</dcterms:modified>
</cp:coreProperties>
</file>