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정보공개\004 에너지 관리CMS 정보공개\"/>
    </mc:Choice>
  </mc:AlternateContent>
  <bookViews>
    <workbookView xWindow="0" yWindow="0" windowWidth="16845" windowHeight="8010" tabRatio="773" firstSheet="3" activeTab="3"/>
  </bookViews>
  <sheets>
    <sheet name="총괄표" sheetId="6" state="hidden" r:id="rId1"/>
    <sheet name="시설별합계" sheetId="8" state="hidden" r:id="rId2"/>
    <sheet name="월별합계" sheetId="7" state="hidden" r:id="rId3"/>
    <sheet name="시민회관" sheetId="1" r:id="rId4"/>
    <sheet name="공원(전체)" sheetId="4" state="hidden" r:id="rId5"/>
    <sheet name="관문,문원,주암" sheetId="9" r:id="rId6"/>
    <sheet name="청소년수련관 " sheetId="5" r:id="rId7"/>
  </sheets>
  <externalReferences>
    <externalReference r:id="rId8"/>
  </externalReferences>
  <definedNames>
    <definedName name="_xlnm.Print_Area" localSheetId="3">시민회관!$A$1:$I$37</definedName>
    <definedName name="목표사용량">'[1]전년대비 에너지 목표 달성 모니터링'!$E$4</definedName>
    <definedName name="현재사용량">'[1]전년대비 에너지 목표 달성 모니터링'!$E$6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9" l="1"/>
  <c r="F7" i="9" l="1"/>
  <c r="J7" i="9"/>
  <c r="J8" i="9"/>
  <c r="J9" i="9"/>
  <c r="J10" i="9"/>
  <c r="J11" i="9"/>
  <c r="J12" i="9"/>
  <c r="J13" i="9"/>
  <c r="J14" i="9"/>
  <c r="J15" i="9"/>
  <c r="J16" i="9"/>
  <c r="J17" i="9"/>
  <c r="J18" i="9"/>
  <c r="H23" i="9"/>
  <c r="J23" i="9"/>
  <c r="I9" i="9"/>
  <c r="I13" i="9"/>
  <c r="I17" i="9"/>
  <c r="H41" i="9"/>
  <c r="J41" i="9"/>
  <c r="D43" i="9"/>
  <c r="D44" i="9"/>
  <c r="D45" i="9"/>
  <c r="D46" i="9"/>
  <c r="D47" i="9"/>
  <c r="D48" i="9"/>
  <c r="D49" i="9"/>
  <c r="D50" i="9"/>
  <c r="D51" i="9"/>
  <c r="D52" i="9"/>
  <c r="D53" i="9"/>
  <c r="D42" i="9"/>
  <c r="B43" i="9"/>
  <c r="B44" i="9"/>
  <c r="B45" i="9"/>
  <c r="B46" i="9"/>
  <c r="B47" i="9"/>
  <c r="B48" i="9"/>
  <c r="B49" i="9"/>
  <c r="B50" i="9"/>
  <c r="B51" i="9"/>
  <c r="B52" i="9"/>
  <c r="B53" i="9"/>
  <c r="B42" i="9"/>
  <c r="B25" i="9"/>
  <c r="B26" i="9"/>
  <c r="B27" i="9"/>
  <c r="B28" i="9"/>
  <c r="B29" i="9"/>
  <c r="B30" i="9"/>
  <c r="B31" i="9"/>
  <c r="B32" i="9"/>
  <c r="B33" i="9"/>
  <c r="B34" i="9"/>
  <c r="B35" i="9"/>
  <c r="I18" i="9" l="1"/>
  <c r="I14" i="9"/>
  <c r="I10" i="9"/>
  <c r="I16" i="9"/>
  <c r="I12" i="9"/>
  <c r="I8" i="9"/>
  <c r="I41" i="9"/>
  <c r="I15" i="9"/>
  <c r="I11" i="9"/>
  <c r="I7" i="9"/>
  <c r="J6" i="9"/>
  <c r="I23" i="9"/>
  <c r="I6" i="9" l="1"/>
  <c r="H15" i="9" s="1"/>
  <c r="H17" i="9"/>
  <c r="H16" i="9" l="1"/>
  <c r="H9" i="9"/>
  <c r="H10" i="9"/>
  <c r="H11" i="9"/>
  <c r="H12" i="9"/>
  <c r="H8" i="9"/>
  <c r="H13" i="9"/>
  <c r="H18" i="9"/>
  <c r="H14" i="9"/>
  <c r="H7" i="9"/>
  <c r="H6" i="9" l="1"/>
  <c r="C17" i="5" l="1"/>
  <c r="C13" i="5"/>
  <c r="C11" i="5"/>
  <c r="C18" i="5"/>
  <c r="C14" i="5"/>
  <c r="C10" i="5"/>
  <c r="C8" i="5"/>
  <c r="C9" i="5"/>
  <c r="C12" i="5"/>
  <c r="C15" i="5"/>
  <c r="C16" i="5"/>
  <c r="C18" i="1" l="1"/>
  <c r="C17" i="1"/>
  <c r="C16" i="1"/>
  <c r="C15" i="1"/>
  <c r="C14" i="1"/>
  <c r="C13" i="1"/>
  <c r="C12" i="1"/>
  <c r="C11" i="1"/>
  <c r="C10" i="1"/>
  <c r="C9" i="1"/>
  <c r="C8" i="1"/>
  <c r="K23" i="9" l="1"/>
  <c r="E23" i="9"/>
  <c r="K41" i="9"/>
  <c r="E41" i="9"/>
  <c r="M23" i="9"/>
  <c r="G23" i="9"/>
  <c r="L53" i="9" l="1"/>
  <c r="L52" i="9"/>
  <c r="L51" i="9"/>
  <c r="L50" i="9"/>
  <c r="L15" i="9" s="1"/>
  <c r="L49" i="9"/>
  <c r="L48" i="9"/>
  <c r="L47" i="9"/>
  <c r="L46" i="9"/>
  <c r="L11" i="9" s="1"/>
  <c r="L45" i="9"/>
  <c r="L44" i="9"/>
  <c r="L43" i="9"/>
  <c r="L42" i="9"/>
  <c r="M41" i="9"/>
  <c r="M18" i="9"/>
  <c r="M17" i="9"/>
  <c r="M16" i="9"/>
  <c r="M15" i="9"/>
  <c r="M14" i="9"/>
  <c r="M13" i="9"/>
  <c r="M12" i="9"/>
  <c r="M11" i="9"/>
  <c r="M10" i="9"/>
  <c r="M9" i="9"/>
  <c r="M8" i="9"/>
  <c r="M7" i="9"/>
  <c r="L23" i="9" l="1"/>
  <c r="L10" i="9"/>
  <c r="L14" i="9"/>
  <c r="L18" i="9"/>
  <c r="L9" i="9"/>
  <c r="L17" i="9"/>
  <c r="L13" i="9"/>
  <c r="M6" i="9"/>
  <c r="L8" i="9"/>
  <c r="L12" i="9"/>
  <c r="L16" i="9"/>
  <c r="L41" i="9"/>
  <c r="L7" i="9"/>
  <c r="G18" i="9"/>
  <c r="G17" i="9"/>
  <c r="D17" i="9" s="1"/>
  <c r="G16" i="9"/>
  <c r="G15" i="9"/>
  <c r="G14" i="9"/>
  <c r="G13" i="9"/>
  <c r="D13" i="9" s="1"/>
  <c r="G12" i="9"/>
  <c r="G11" i="9"/>
  <c r="G10" i="9"/>
  <c r="G9" i="9"/>
  <c r="D9" i="9" s="1"/>
  <c r="G8" i="9"/>
  <c r="G7" i="9"/>
  <c r="G41" i="9"/>
  <c r="L6" i="9" l="1"/>
  <c r="K15" i="9" s="1"/>
  <c r="F12" i="9"/>
  <c r="F16" i="9"/>
  <c r="F8" i="9"/>
  <c r="D15" i="9"/>
  <c r="D11" i="9"/>
  <c r="D16" i="9"/>
  <c r="D12" i="9"/>
  <c r="D8" i="9"/>
  <c r="D7" i="9"/>
  <c r="D18" i="9"/>
  <c r="D14" i="9"/>
  <c r="D10" i="9"/>
  <c r="F23" i="9"/>
  <c r="K7" i="9"/>
  <c r="K12" i="9"/>
  <c r="K17" i="9"/>
  <c r="K13" i="9"/>
  <c r="K8" i="9"/>
  <c r="K18" i="9"/>
  <c r="G6" i="9"/>
  <c r="F18" i="9"/>
  <c r="F17" i="9"/>
  <c r="F15" i="9"/>
  <c r="F14" i="9"/>
  <c r="F13" i="9"/>
  <c r="F11" i="9"/>
  <c r="F10" i="9"/>
  <c r="F9" i="9"/>
  <c r="F41" i="9"/>
  <c r="B21" i="9"/>
  <c r="C53" i="9"/>
  <c r="C52" i="9"/>
  <c r="C51" i="9"/>
  <c r="C50" i="9"/>
  <c r="C49" i="9"/>
  <c r="C48" i="9"/>
  <c r="C47" i="9"/>
  <c r="C46" i="9"/>
  <c r="C45" i="9"/>
  <c r="C44" i="9"/>
  <c r="C43" i="9"/>
  <c r="C42" i="9"/>
  <c r="D41" i="9"/>
  <c r="B41" i="9"/>
  <c r="C35" i="9"/>
  <c r="C18" i="9" s="1"/>
  <c r="C34" i="9"/>
  <c r="C17" i="9" s="1"/>
  <c r="C33" i="9"/>
  <c r="C32" i="9"/>
  <c r="C31" i="9"/>
  <c r="C14" i="9" s="1"/>
  <c r="C30" i="9"/>
  <c r="C13" i="9" s="1"/>
  <c r="C29" i="9"/>
  <c r="C28" i="9"/>
  <c r="C27" i="9"/>
  <c r="C10" i="9" s="1"/>
  <c r="C26" i="9"/>
  <c r="C9" i="9" s="1"/>
  <c r="C25" i="9"/>
  <c r="C24" i="9"/>
  <c r="D23" i="9"/>
  <c r="B23" i="9"/>
  <c r="B39" i="9"/>
  <c r="K16" i="9" l="1"/>
  <c r="K10" i="9"/>
  <c r="K6" i="9" s="1"/>
  <c r="K11" i="9"/>
  <c r="K9" i="9"/>
  <c r="K14" i="9"/>
  <c r="C15" i="9"/>
  <c r="C7" i="9"/>
  <c r="C11" i="9"/>
  <c r="C8" i="9"/>
  <c r="C12" i="9"/>
  <c r="C16" i="9"/>
  <c r="F6" i="9"/>
  <c r="E15" i="9" s="1"/>
  <c r="E7" i="9"/>
  <c r="E12" i="9"/>
  <c r="E8" i="9"/>
  <c r="E17" i="9"/>
  <c r="E16" i="9"/>
  <c r="E18" i="9"/>
  <c r="D6" i="9"/>
  <c r="C23" i="9"/>
  <c r="C41" i="9"/>
  <c r="E9" i="9" l="1"/>
  <c r="E10" i="9"/>
  <c r="E11" i="9"/>
  <c r="E6" i="9" s="1"/>
  <c r="E13" i="9"/>
  <c r="E14" i="9"/>
  <c r="C6" i="9"/>
  <c r="B17" i="9" s="1"/>
  <c r="F25" i="7"/>
  <c r="F26" i="7"/>
  <c r="F27" i="7"/>
  <c r="F28" i="7"/>
  <c r="F29" i="7"/>
  <c r="F30" i="7"/>
  <c r="F31" i="7"/>
  <c r="F32" i="7"/>
  <c r="F33" i="7"/>
  <c r="E25" i="7"/>
  <c r="E26" i="7"/>
  <c r="E27" i="7"/>
  <c r="E28" i="7"/>
  <c r="E29" i="7"/>
  <c r="E30" i="7"/>
  <c r="E31" i="7"/>
  <c r="E32" i="7"/>
  <c r="E33" i="7"/>
  <c r="E34" i="7"/>
  <c r="E35" i="7"/>
  <c r="G25" i="7"/>
  <c r="G26" i="7"/>
  <c r="G27" i="7"/>
  <c r="G28" i="7"/>
  <c r="G29" i="7"/>
  <c r="G30" i="7"/>
  <c r="G31" i="7"/>
  <c r="G32" i="7"/>
  <c r="G33" i="7"/>
  <c r="G34" i="7"/>
  <c r="G35" i="7"/>
  <c r="B7" i="9" l="1"/>
  <c r="B18" i="9"/>
  <c r="B11" i="9"/>
  <c r="B14" i="9"/>
  <c r="B16" i="9"/>
  <c r="B9" i="9"/>
  <c r="B12" i="9"/>
  <c r="B13" i="9"/>
  <c r="B15" i="9"/>
  <c r="B8" i="9"/>
  <c r="B10" i="9"/>
  <c r="F35" i="4"/>
  <c r="B6" i="9" l="1"/>
  <c r="F34" i="4"/>
  <c r="F33" i="4"/>
  <c r="F32" i="4"/>
  <c r="F31" i="4"/>
  <c r="F30" i="4"/>
  <c r="F29" i="4"/>
  <c r="F28" i="4"/>
  <c r="F27" i="4"/>
  <c r="F26" i="4"/>
  <c r="F25" i="4"/>
  <c r="F52" i="4"/>
  <c r="F51" i="4"/>
  <c r="F50" i="4"/>
  <c r="F49" i="4"/>
  <c r="F48" i="4"/>
  <c r="F47" i="4"/>
  <c r="F46" i="4"/>
  <c r="F45" i="4"/>
  <c r="F44" i="4"/>
  <c r="F43" i="4"/>
  <c r="E4" i="4" l="1"/>
  <c r="B4" i="5" s="1"/>
  <c r="B22" i="4"/>
  <c r="B21" i="7"/>
  <c r="E4" i="7"/>
  <c r="B4" i="7"/>
  <c r="B20" i="8"/>
  <c r="B12" i="8"/>
  <c r="E22" i="4" l="1"/>
  <c r="B4" i="4"/>
  <c r="F16" i="4"/>
  <c r="B40" i="4" l="1"/>
  <c r="H16" i="4"/>
  <c r="J16" i="4"/>
  <c r="C6" i="4"/>
  <c r="L4" i="5" l="1"/>
  <c r="G4" i="5"/>
  <c r="E40" i="4"/>
  <c r="L4" i="1"/>
  <c r="G4" i="1"/>
  <c r="E21" i="7"/>
  <c r="E20" i="8"/>
  <c r="E12" i="8"/>
  <c r="H20" i="8" l="1"/>
  <c r="H12" i="8"/>
  <c r="F53" i="4" l="1"/>
  <c r="F34" i="7" s="1"/>
  <c r="F54" i="4"/>
  <c r="F35" i="7" s="1"/>
  <c r="F36" i="4"/>
  <c r="H51" i="4" l="1"/>
  <c r="I51" i="4"/>
  <c r="J51" i="4"/>
  <c r="H52" i="4"/>
  <c r="I52" i="4"/>
  <c r="J52" i="4"/>
  <c r="H53" i="4"/>
  <c r="I53" i="4"/>
  <c r="J53" i="4"/>
  <c r="H54" i="4"/>
  <c r="I54" i="4"/>
  <c r="J54" i="4"/>
  <c r="H34" i="4"/>
  <c r="I34" i="4"/>
  <c r="J34" i="4"/>
  <c r="H35" i="4"/>
  <c r="I35" i="4"/>
  <c r="J35" i="4"/>
  <c r="H36" i="4"/>
  <c r="I36" i="4"/>
  <c r="J36" i="4"/>
  <c r="G8" i="7" l="1"/>
  <c r="G9" i="7"/>
  <c r="G10" i="7"/>
  <c r="G11" i="7"/>
  <c r="G12" i="7"/>
  <c r="G13" i="7"/>
  <c r="G14" i="7"/>
  <c r="G15" i="7"/>
  <c r="G16" i="7"/>
  <c r="G17" i="7"/>
  <c r="G18" i="7"/>
  <c r="E8" i="7"/>
  <c r="E9" i="7"/>
  <c r="E10" i="7"/>
  <c r="E11" i="7"/>
  <c r="E12" i="7"/>
  <c r="E13" i="7"/>
  <c r="E14" i="7"/>
  <c r="E15" i="7"/>
  <c r="E16" i="7"/>
  <c r="E17" i="7"/>
  <c r="E18" i="7"/>
  <c r="G7" i="7"/>
  <c r="E7" i="7"/>
  <c r="G24" i="7"/>
  <c r="E24" i="7"/>
  <c r="E8" i="6" l="1"/>
  <c r="E14" i="6"/>
  <c r="E10" i="6"/>
  <c r="E16" i="6"/>
  <c r="E6" i="6"/>
  <c r="E17" i="6"/>
  <c r="E13" i="6"/>
  <c r="E9" i="6"/>
  <c r="E12" i="6"/>
  <c r="E15" i="6"/>
  <c r="E11" i="6"/>
  <c r="E7" i="6"/>
  <c r="G7" i="4"/>
  <c r="G8" i="4"/>
  <c r="G9" i="4"/>
  <c r="G10" i="4"/>
  <c r="G11" i="4"/>
  <c r="G12" i="4"/>
  <c r="G13" i="4"/>
  <c r="G14" i="4"/>
  <c r="G15" i="4"/>
  <c r="G16" i="4"/>
  <c r="G17" i="4"/>
  <c r="G18" i="4"/>
  <c r="I18" i="4" l="1"/>
  <c r="K18" i="4"/>
  <c r="I17" i="4"/>
  <c r="K17" i="4"/>
  <c r="I16" i="4"/>
  <c r="K16" i="4"/>
  <c r="K12" i="4"/>
  <c r="I12" i="4"/>
  <c r="K11" i="4"/>
  <c r="I11" i="4"/>
  <c r="K10" i="4"/>
  <c r="I10" i="4"/>
  <c r="K15" i="4"/>
  <c r="I15" i="4"/>
  <c r="I14" i="4"/>
  <c r="K14" i="4"/>
  <c r="K13" i="4"/>
  <c r="I13" i="4"/>
  <c r="K9" i="4"/>
  <c r="I9" i="4"/>
  <c r="G6" i="1" l="1"/>
  <c r="N6" i="1"/>
  <c r="G23" i="8" s="1"/>
  <c r="L6" i="1"/>
  <c r="I6" i="1"/>
  <c r="D18" i="1"/>
  <c r="D17" i="1"/>
  <c r="D16" i="1"/>
  <c r="D15" i="1"/>
  <c r="D14" i="1"/>
  <c r="D13" i="1"/>
  <c r="D12" i="1"/>
  <c r="D11" i="1"/>
  <c r="D10" i="1"/>
  <c r="D9" i="1"/>
  <c r="D8" i="1"/>
  <c r="D7" i="1"/>
  <c r="G15" i="8" l="1"/>
  <c r="D6" i="1"/>
  <c r="C7" i="1"/>
  <c r="H6" i="1"/>
  <c r="F15" i="8" s="1"/>
  <c r="M6" i="1"/>
  <c r="F23" i="8" s="1"/>
  <c r="C6" i="1" l="1"/>
  <c r="G42" i="4"/>
  <c r="G24" i="8" s="1"/>
  <c r="D42" i="4"/>
  <c r="D24" i="4"/>
  <c r="G24" i="4"/>
  <c r="G16" i="8" s="1"/>
  <c r="B18" i="1" l="1"/>
  <c r="B8" i="1"/>
  <c r="B9" i="1"/>
  <c r="B12" i="1"/>
  <c r="B13" i="1"/>
  <c r="B15" i="1"/>
  <c r="B16" i="1"/>
  <c r="B17" i="1"/>
  <c r="B14" i="1"/>
  <c r="B11" i="1"/>
  <c r="B10" i="1"/>
  <c r="B7" i="1"/>
  <c r="N6" i="5"/>
  <c r="G25" i="8" s="1"/>
  <c r="L6" i="5"/>
  <c r="G6" i="5"/>
  <c r="I6" i="5"/>
  <c r="G17" i="8" s="1"/>
  <c r="D17" i="8"/>
  <c r="G6" i="4"/>
  <c r="B6" i="1" l="1"/>
  <c r="D15" i="8"/>
  <c r="B24" i="4"/>
  <c r="D32" i="7" l="1"/>
  <c r="D33" i="7"/>
  <c r="D34" i="7"/>
  <c r="D35" i="7"/>
  <c r="D15" i="7"/>
  <c r="D16" i="7"/>
  <c r="D17" i="7"/>
  <c r="D18" i="7"/>
  <c r="I18" i="7" l="1"/>
  <c r="K18" i="7"/>
  <c r="I35" i="7"/>
  <c r="K35" i="7"/>
  <c r="K17" i="7"/>
  <c r="I17" i="7"/>
  <c r="I34" i="7"/>
  <c r="K34" i="7"/>
  <c r="I16" i="7"/>
  <c r="K16" i="7"/>
  <c r="K33" i="7"/>
  <c r="I33" i="7"/>
  <c r="I15" i="7"/>
  <c r="K15" i="7"/>
  <c r="I32" i="7"/>
  <c r="K32" i="7"/>
  <c r="C15" i="6"/>
  <c r="I15" i="6" s="1"/>
  <c r="C16" i="6"/>
  <c r="C17" i="6"/>
  <c r="J48" i="4"/>
  <c r="J49" i="4"/>
  <c r="J50" i="4"/>
  <c r="G15" i="6" l="1"/>
  <c r="G17" i="6"/>
  <c r="I17" i="6"/>
  <c r="I16" i="6"/>
  <c r="G16" i="6"/>
  <c r="D16" i="4"/>
  <c r="D17" i="4"/>
  <c r="D18" i="4"/>
  <c r="D16" i="5"/>
  <c r="D17" i="5"/>
  <c r="D18" i="5"/>
  <c r="F18" i="7"/>
  <c r="F17" i="7"/>
  <c r="F16" i="7"/>
  <c r="E42" i="4"/>
  <c r="B42" i="4"/>
  <c r="K54" i="4"/>
  <c r="C54" i="4"/>
  <c r="K53" i="4"/>
  <c r="C53" i="4"/>
  <c r="K52" i="4"/>
  <c r="C52" i="4"/>
  <c r="E24" i="4"/>
  <c r="K36" i="4"/>
  <c r="C36" i="4"/>
  <c r="K35" i="4"/>
  <c r="C35" i="4"/>
  <c r="C17" i="4" s="1"/>
  <c r="K34" i="4"/>
  <c r="C34" i="4"/>
  <c r="F18" i="4" l="1"/>
  <c r="D17" i="6"/>
  <c r="D15" i="6"/>
  <c r="F17" i="4"/>
  <c r="D16" i="6"/>
  <c r="C16" i="4"/>
  <c r="C18" i="4"/>
  <c r="H18" i="4" l="1"/>
  <c r="J18" i="4"/>
  <c r="H17" i="4"/>
  <c r="J17" i="4"/>
  <c r="D15" i="5"/>
  <c r="D14" i="5"/>
  <c r="D13" i="5"/>
  <c r="D12" i="5"/>
  <c r="D11" i="5"/>
  <c r="D10" i="5"/>
  <c r="D9" i="5"/>
  <c r="D8" i="5"/>
  <c r="D7" i="5"/>
  <c r="D8" i="4"/>
  <c r="D9" i="4"/>
  <c r="D10" i="4"/>
  <c r="D11" i="4"/>
  <c r="D12" i="4"/>
  <c r="D13" i="4"/>
  <c r="D14" i="4"/>
  <c r="D15" i="4"/>
  <c r="D7" i="4"/>
  <c r="D6" i="4" l="1"/>
  <c r="D6" i="5"/>
  <c r="K7" i="4"/>
  <c r="I8" i="4"/>
  <c r="I7" i="4"/>
  <c r="K8" i="4"/>
  <c r="F15" i="7"/>
  <c r="F14" i="7"/>
  <c r="F13" i="7"/>
  <c r="F12" i="7"/>
  <c r="F11" i="7"/>
  <c r="F10" i="7"/>
  <c r="F9" i="7"/>
  <c r="F8" i="7"/>
  <c r="F7" i="7"/>
  <c r="K51" i="4"/>
  <c r="C51" i="4"/>
  <c r="C15" i="4" s="1"/>
  <c r="K50" i="4"/>
  <c r="I50" i="4"/>
  <c r="H50" i="4"/>
  <c r="C50" i="4"/>
  <c r="K49" i="4"/>
  <c r="I49" i="4"/>
  <c r="H49" i="4"/>
  <c r="C49" i="4"/>
  <c r="K48" i="4"/>
  <c r="I48" i="4"/>
  <c r="H48" i="4"/>
  <c r="C48" i="4"/>
  <c r="C12" i="4" s="1"/>
  <c r="K47" i="4"/>
  <c r="J47" i="4"/>
  <c r="I47" i="4"/>
  <c r="H47" i="4"/>
  <c r="C47" i="4"/>
  <c r="C11" i="4" s="1"/>
  <c r="K46" i="4"/>
  <c r="J46" i="4"/>
  <c r="I46" i="4"/>
  <c r="H46" i="4"/>
  <c r="C46" i="4"/>
  <c r="C10" i="4" s="1"/>
  <c r="K45" i="4"/>
  <c r="J45" i="4"/>
  <c r="I45" i="4"/>
  <c r="H45" i="4"/>
  <c r="C45" i="4"/>
  <c r="C9" i="4" s="1"/>
  <c r="K44" i="4"/>
  <c r="J44" i="4"/>
  <c r="I44" i="4"/>
  <c r="H44" i="4"/>
  <c r="C44" i="4"/>
  <c r="C8" i="4" s="1"/>
  <c r="K43" i="4"/>
  <c r="J43" i="4"/>
  <c r="I43" i="4"/>
  <c r="H43" i="4"/>
  <c r="C43" i="4"/>
  <c r="J42" i="4"/>
  <c r="K33" i="4"/>
  <c r="J33" i="4"/>
  <c r="I33" i="4"/>
  <c r="H33" i="4"/>
  <c r="K32" i="4"/>
  <c r="J32" i="4"/>
  <c r="I32" i="4"/>
  <c r="H32" i="4"/>
  <c r="C32" i="4"/>
  <c r="C14" i="4" s="1"/>
  <c r="K31" i="4"/>
  <c r="J31" i="4"/>
  <c r="I31" i="4"/>
  <c r="H31" i="4"/>
  <c r="C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J24" i="4"/>
  <c r="D23" i="8"/>
  <c r="D25" i="8"/>
  <c r="D16" i="8"/>
  <c r="D31" i="7"/>
  <c r="D30" i="7"/>
  <c r="D29" i="7"/>
  <c r="D28" i="7"/>
  <c r="D27" i="7"/>
  <c r="D26" i="7"/>
  <c r="D25" i="7"/>
  <c r="D24" i="7"/>
  <c r="D14" i="7"/>
  <c r="D13" i="7"/>
  <c r="D12" i="7"/>
  <c r="D11" i="7"/>
  <c r="D10" i="7"/>
  <c r="D9" i="7"/>
  <c r="D8" i="7"/>
  <c r="D7" i="7"/>
  <c r="K31" i="7" l="1"/>
  <c r="I31" i="7"/>
  <c r="K14" i="7"/>
  <c r="I14" i="7"/>
  <c r="I8" i="7"/>
  <c r="K8" i="7"/>
  <c r="I12" i="7"/>
  <c r="K12" i="7"/>
  <c r="K25" i="7"/>
  <c r="I25" i="7"/>
  <c r="K29" i="7"/>
  <c r="I29" i="7"/>
  <c r="K10" i="7"/>
  <c r="I10" i="7"/>
  <c r="I27" i="7"/>
  <c r="K27" i="7"/>
  <c r="K11" i="7"/>
  <c r="I11" i="7"/>
  <c r="K28" i="7"/>
  <c r="I28" i="7"/>
  <c r="K9" i="7"/>
  <c r="I9" i="7"/>
  <c r="K13" i="7"/>
  <c r="I13" i="7"/>
  <c r="I26" i="7"/>
  <c r="K26" i="7"/>
  <c r="I30" i="7"/>
  <c r="K30" i="7"/>
  <c r="F24" i="7"/>
  <c r="D6" i="6" s="1"/>
  <c r="D10" i="6"/>
  <c r="F15" i="4"/>
  <c r="D14" i="6"/>
  <c r="F9" i="4"/>
  <c r="D8" i="6"/>
  <c r="F14" i="4"/>
  <c r="D13" i="6"/>
  <c r="F8" i="4"/>
  <c r="H8" i="4" s="1"/>
  <c r="D7" i="6"/>
  <c r="F10" i="4"/>
  <c r="D9" i="6"/>
  <c r="F12" i="4"/>
  <c r="D11" i="6"/>
  <c r="F13" i="4"/>
  <c r="D12" i="6"/>
  <c r="C23" i="8"/>
  <c r="C15" i="8"/>
  <c r="D6" i="7"/>
  <c r="F42" i="4"/>
  <c r="F7" i="4"/>
  <c r="F11" i="4"/>
  <c r="M6" i="5"/>
  <c r="F25" i="8" s="1"/>
  <c r="H6" i="5"/>
  <c r="F17" i="8" s="1"/>
  <c r="E6" i="7"/>
  <c r="G6" i="7"/>
  <c r="E23" i="7"/>
  <c r="G23" i="7"/>
  <c r="D23" i="7"/>
  <c r="H42" i="4"/>
  <c r="C14" i="6"/>
  <c r="G14" i="6" s="1"/>
  <c r="C7" i="5"/>
  <c r="H24" i="4"/>
  <c r="C13" i="4"/>
  <c r="C24" i="4"/>
  <c r="C16" i="8" s="1"/>
  <c r="I42" i="4"/>
  <c r="I24" i="4"/>
  <c r="F24" i="4"/>
  <c r="F16" i="8" s="1"/>
  <c r="C42" i="4"/>
  <c r="C24" i="8" s="1"/>
  <c r="K24" i="4"/>
  <c r="K42" i="4"/>
  <c r="I6" i="4"/>
  <c r="C7" i="4"/>
  <c r="I17" i="8"/>
  <c r="I25" i="8"/>
  <c r="K6" i="4"/>
  <c r="G14" i="8"/>
  <c r="D24" i="8"/>
  <c r="D7" i="8" s="1"/>
  <c r="G22" i="8"/>
  <c r="D14" i="8"/>
  <c r="K23" i="8"/>
  <c r="C9" i="6"/>
  <c r="I9" i="6" s="1"/>
  <c r="D6" i="8"/>
  <c r="C8" i="6"/>
  <c r="C10" i="6"/>
  <c r="I10" i="6" s="1"/>
  <c r="C12" i="6"/>
  <c r="I12" i="6" s="1"/>
  <c r="K7" i="7"/>
  <c r="I24" i="7"/>
  <c r="C7" i="6"/>
  <c r="I7" i="6" s="1"/>
  <c r="I7" i="7"/>
  <c r="C11" i="6"/>
  <c r="I11" i="6" s="1"/>
  <c r="C6" i="6"/>
  <c r="I6" i="6" s="1"/>
  <c r="C13" i="6"/>
  <c r="I13" i="6" s="1"/>
  <c r="K24" i="7"/>
  <c r="G8" i="8"/>
  <c r="K15" i="8"/>
  <c r="G6" i="8"/>
  <c r="I15" i="8"/>
  <c r="K17" i="8"/>
  <c r="I23" i="8"/>
  <c r="D8" i="8"/>
  <c r="K25" i="8"/>
  <c r="H13" i="4" l="1"/>
  <c r="J13" i="4"/>
  <c r="J10" i="4"/>
  <c r="H10" i="4"/>
  <c r="H14" i="4"/>
  <c r="J14" i="4"/>
  <c r="H15" i="4"/>
  <c r="J15" i="4"/>
  <c r="H11" i="4"/>
  <c r="J11" i="4"/>
  <c r="H12" i="4"/>
  <c r="J12" i="4"/>
  <c r="H9" i="4"/>
  <c r="J9" i="4"/>
  <c r="F24" i="8"/>
  <c r="F6" i="4"/>
  <c r="E9" i="4" s="1"/>
  <c r="F22" i="8"/>
  <c r="E24" i="8" s="1"/>
  <c r="J8" i="4"/>
  <c r="K6" i="7"/>
  <c r="B16" i="4"/>
  <c r="C5" i="6"/>
  <c r="F8" i="8"/>
  <c r="C6" i="5"/>
  <c r="F6" i="7"/>
  <c r="J23" i="8"/>
  <c r="C6" i="8"/>
  <c r="E5" i="6"/>
  <c r="F23" i="7"/>
  <c r="G7" i="8"/>
  <c r="G5" i="8" s="1"/>
  <c r="H23" i="8"/>
  <c r="I6" i="7"/>
  <c r="I14" i="6"/>
  <c r="F7" i="8"/>
  <c r="F14" i="8"/>
  <c r="J24" i="8"/>
  <c r="H24" i="8"/>
  <c r="I16" i="8"/>
  <c r="J7" i="4"/>
  <c r="C7" i="8"/>
  <c r="J16" i="8"/>
  <c r="H7" i="4"/>
  <c r="D22" i="8"/>
  <c r="I22" i="8" s="1"/>
  <c r="H16" i="8"/>
  <c r="I24" i="8"/>
  <c r="K24" i="8"/>
  <c r="I14" i="8"/>
  <c r="K16" i="8"/>
  <c r="H15" i="8"/>
  <c r="F6" i="8"/>
  <c r="J15" i="8"/>
  <c r="G7" i="6"/>
  <c r="G10" i="6"/>
  <c r="I8" i="6"/>
  <c r="G9" i="6"/>
  <c r="G12" i="6"/>
  <c r="K23" i="7"/>
  <c r="I23" i="7"/>
  <c r="G8" i="6"/>
  <c r="G6" i="6"/>
  <c r="G11" i="6"/>
  <c r="G13" i="6"/>
  <c r="K6" i="8"/>
  <c r="I6" i="8"/>
  <c r="K14" i="8"/>
  <c r="I8" i="8"/>
  <c r="D5" i="8"/>
  <c r="K8" i="8"/>
  <c r="B14" i="4" l="1"/>
  <c r="B8" i="4"/>
  <c r="B18" i="4"/>
  <c r="B11" i="4"/>
  <c r="B17" i="4"/>
  <c r="B7" i="4"/>
  <c r="B13" i="4"/>
  <c r="E14" i="4"/>
  <c r="E13" i="4"/>
  <c r="E15" i="4"/>
  <c r="E7" i="4"/>
  <c r="E12" i="4"/>
  <c r="E18" i="4"/>
  <c r="I7" i="8"/>
  <c r="B10" i="4"/>
  <c r="B12" i="4"/>
  <c r="B9" i="4"/>
  <c r="B15" i="4"/>
  <c r="E11" i="4"/>
  <c r="E17" i="4"/>
  <c r="E16" i="4"/>
  <c r="J6" i="4"/>
  <c r="E10" i="4"/>
  <c r="E8" i="4"/>
  <c r="H6" i="4"/>
  <c r="F5" i="8"/>
  <c r="E7" i="8" s="1"/>
  <c r="K7" i="8"/>
  <c r="J7" i="8"/>
  <c r="D5" i="6"/>
  <c r="E16" i="8"/>
  <c r="H6" i="8"/>
  <c r="E17" i="8"/>
  <c r="E15" i="8"/>
  <c r="E23" i="8"/>
  <c r="E25" i="8"/>
  <c r="H7" i="8"/>
  <c r="K22" i="8"/>
  <c r="J6" i="8"/>
  <c r="I5" i="6"/>
  <c r="G5" i="6"/>
  <c r="I5" i="8"/>
  <c r="K5" i="8"/>
  <c r="E6" i="8" l="1"/>
  <c r="E8" i="8"/>
  <c r="B12" i="5" l="1"/>
  <c r="B15" i="5"/>
  <c r="B13" i="5"/>
  <c r="B9" i="5"/>
  <c r="B16" i="5"/>
  <c r="B11" i="5"/>
  <c r="B17" i="5"/>
  <c r="B7" i="5"/>
  <c r="B8" i="5"/>
  <c r="B10" i="5"/>
  <c r="B18" i="5"/>
  <c r="B14" i="5"/>
  <c r="B6" i="5" l="1"/>
  <c r="B35" i="7"/>
  <c r="B29" i="7"/>
  <c r="B30" i="7"/>
  <c r="B25" i="7"/>
  <c r="B32" i="7"/>
  <c r="B28" i="7"/>
  <c r="B31" i="7"/>
  <c r="B24" i="7"/>
  <c r="B26" i="7"/>
  <c r="C32" i="7"/>
  <c r="C35" i="7"/>
  <c r="B34" i="7"/>
  <c r="B33" i="7"/>
  <c r="B27" i="7"/>
  <c r="C28" i="7"/>
  <c r="C27" i="7"/>
  <c r="C29" i="7"/>
  <c r="C34" i="7"/>
  <c r="C31" i="7"/>
  <c r="H33" i="7" l="1"/>
  <c r="J33" i="7"/>
  <c r="H26" i="7"/>
  <c r="J26" i="7"/>
  <c r="J28" i="7"/>
  <c r="H28" i="7"/>
  <c r="J35" i="7"/>
  <c r="H35" i="7"/>
  <c r="J34" i="7"/>
  <c r="H34" i="7"/>
  <c r="J25" i="7"/>
  <c r="H25" i="7"/>
  <c r="H27" i="7"/>
  <c r="J27" i="7"/>
  <c r="J31" i="7"/>
  <c r="H31" i="7"/>
  <c r="H32" i="7"/>
  <c r="J32" i="7"/>
  <c r="J30" i="7"/>
  <c r="H30" i="7"/>
  <c r="J29" i="7"/>
  <c r="H29" i="7"/>
  <c r="C26" i="7"/>
  <c r="C25" i="8"/>
  <c r="J24" i="7"/>
  <c r="B23" i="7"/>
  <c r="H23" i="7" s="1"/>
  <c r="H24" i="7"/>
  <c r="C24" i="7"/>
  <c r="C33" i="7"/>
  <c r="C25" i="7"/>
  <c r="C30" i="7"/>
  <c r="H25" i="8" l="1"/>
  <c r="J25" i="8"/>
  <c r="C22" i="8"/>
  <c r="B25" i="8" s="1"/>
  <c r="C23" i="7"/>
  <c r="J23" i="7"/>
  <c r="B15" i="7"/>
  <c r="B11" i="7"/>
  <c r="C16" i="7"/>
  <c r="B15" i="6" s="1"/>
  <c r="B14" i="7"/>
  <c r="B18" i="7"/>
  <c r="B13" i="7"/>
  <c r="B7" i="7"/>
  <c r="J7" i="7" s="1"/>
  <c r="B10" i="7"/>
  <c r="B12" i="7"/>
  <c r="B9" i="7"/>
  <c r="B8" i="7"/>
  <c r="B16" i="7"/>
  <c r="B17" i="7"/>
  <c r="C17" i="7"/>
  <c r="B16" i="6" s="1"/>
  <c r="C15" i="7"/>
  <c r="B14" i="6" s="1"/>
  <c r="C12" i="7"/>
  <c r="B11" i="6" s="1"/>
  <c r="C10" i="7"/>
  <c r="B9" i="6" s="1"/>
  <c r="H16" i="7" l="1"/>
  <c r="J16" i="7"/>
  <c r="H10" i="7"/>
  <c r="J10" i="7"/>
  <c r="J18" i="7"/>
  <c r="H18" i="7"/>
  <c r="H15" i="7"/>
  <c r="J15" i="7"/>
  <c r="J8" i="7"/>
  <c r="H8" i="7"/>
  <c r="H11" i="7"/>
  <c r="J11" i="7"/>
  <c r="J9" i="7"/>
  <c r="H9" i="7"/>
  <c r="J14" i="7"/>
  <c r="H14" i="7"/>
  <c r="H17" i="7"/>
  <c r="J17" i="7"/>
  <c r="J12" i="7"/>
  <c r="H12" i="7"/>
  <c r="H13" i="7"/>
  <c r="J13" i="7"/>
  <c r="F15" i="6"/>
  <c r="H15" i="6"/>
  <c r="F16" i="6"/>
  <c r="H16" i="6"/>
  <c r="C8" i="7"/>
  <c r="B7" i="6" s="1"/>
  <c r="F7" i="6" s="1"/>
  <c r="B24" i="8"/>
  <c r="J22" i="8"/>
  <c r="H22" i="8"/>
  <c r="B23" i="8"/>
  <c r="C9" i="7"/>
  <c r="B8" i="6" s="1"/>
  <c r="H8" i="6" s="1"/>
  <c r="H7" i="7"/>
  <c r="B6" i="7"/>
  <c r="J6" i="7" s="1"/>
  <c r="H14" i="6"/>
  <c r="F14" i="6"/>
  <c r="H9" i="6"/>
  <c r="F9" i="6"/>
  <c r="H11" i="6"/>
  <c r="F11" i="6"/>
  <c r="C17" i="8"/>
  <c r="C18" i="7"/>
  <c r="B17" i="6" s="1"/>
  <c r="C13" i="7"/>
  <c r="B12" i="6" s="1"/>
  <c r="C11" i="7"/>
  <c r="B10" i="6" s="1"/>
  <c r="C7" i="7"/>
  <c r="C14" i="7"/>
  <c r="B13" i="6" s="1"/>
  <c r="H7" i="6" l="1"/>
  <c r="F17" i="6"/>
  <c r="H17" i="6"/>
  <c r="F8" i="6"/>
  <c r="C6" i="7"/>
  <c r="B6" i="6"/>
  <c r="B5" i="6" s="1"/>
  <c r="F10" i="6"/>
  <c r="H10" i="6"/>
  <c r="H6" i="7"/>
  <c r="C8" i="8"/>
  <c r="J17" i="8"/>
  <c r="H17" i="8"/>
  <c r="C14" i="8"/>
  <c r="H14" i="8" s="1"/>
  <c r="H13" i="6"/>
  <c r="F13" i="6"/>
  <c r="F12" i="6"/>
  <c r="H12" i="6"/>
  <c r="F5" i="6" l="1"/>
  <c r="H5" i="6"/>
  <c r="B16" i="8"/>
  <c r="J14" i="8"/>
  <c r="B15" i="8"/>
  <c r="F6" i="6"/>
  <c r="H6" i="6"/>
  <c r="B17" i="8"/>
  <c r="J8" i="8"/>
  <c r="H8" i="8"/>
  <c r="C5" i="8"/>
  <c r="H5" i="8" l="1"/>
  <c r="B7" i="8"/>
  <c r="B6" i="8"/>
  <c r="J5" i="8"/>
  <c r="B8" i="8"/>
</calcChain>
</file>

<file path=xl/sharedStrings.xml><?xml version="1.0" encoding="utf-8"?>
<sst xmlns="http://schemas.openxmlformats.org/spreadsheetml/2006/main" count="439" uniqueCount="67">
  <si>
    <t>▣ 전기 사용현황</t>
    <phoneticPr fontId="5" type="noConversion"/>
  </si>
  <si>
    <t>월별</t>
  </si>
  <si>
    <t>사용량</t>
  </si>
  <si>
    <t>요금</t>
  </si>
  <si>
    <t>합계</t>
  </si>
  <si>
    <t>7월</t>
  </si>
  <si>
    <t>8월</t>
  </si>
  <si>
    <t>▣ 도시가스 사용현황</t>
    <phoneticPr fontId="5" type="noConversion"/>
  </si>
  <si>
    <t>증감량</t>
    <phoneticPr fontId="4" type="noConversion"/>
  </si>
  <si>
    <t>증감요금</t>
    <phoneticPr fontId="4" type="noConversion"/>
  </si>
  <si>
    <t>사용량 
증감률</t>
    <phoneticPr fontId="4" type="noConversion"/>
  </si>
  <si>
    <t>사용요금
증감률</t>
    <phoneticPr fontId="4" type="noConversion"/>
  </si>
  <si>
    <t>9월</t>
  </si>
  <si>
    <t>1월</t>
  </si>
  <si>
    <t>2월</t>
  </si>
  <si>
    <t>3월</t>
  </si>
  <si>
    <t>4월</t>
  </si>
  <si>
    <t>5월</t>
  </si>
  <si>
    <t>6월</t>
  </si>
  <si>
    <t>TOE 환산 
사용량</t>
    <phoneticPr fontId="4" type="noConversion"/>
  </si>
  <si>
    <t>▣ 총괄표</t>
    <phoneticPr fontId="7" type="noConversion"/>
  </si>
  <si>
    <t>사용량</t>
    <phoneticPr fontId="7" type="noConversion"/>
  </si>
  <si>
    <t>사용요금</t>
    <phoneticPr fontId="7" type="noConversion"/>
  </si>
  <si>
    <t>시민회관</t>
    <phoneticPr fontId="7" type="noConversion"/>
  </si>
  <si>
    <t>청소년수련관</t>
    <phoneticPr fontId="7" type="noConversion"/>
  </si>
  <si>
    <t>▣ 합계표</t>
    <phoneticPr fontId="5" type="noConversion"/>
  </si>
  <si>
    <t>비중</t>
    <phoneticPr fontId="7" type="noConversion"/>
  </si>
  <si>
    <t>▣ 종합 사용현황</t>
    <phoneticPr fontId="5" type="noConversion"/>
  </si>
  <si>
    <t>전기,가스분야 월별 에너지 사용량  합계</t>
    <phoneticPr fontId="5" type="noConversion"/>
  </si>
  <si>
    <t>사용량 비중</t>
    <phoneticPr fontId="4" type="noConversion"/>
  </si>
  <si>
    <t>공원 에너지 사용량 분석자료</t>
    <phoneticPr fontId="5" type="noConversion"/>
  </si>
  <si>
    <t>사용량 비중</t>
    <phoneticPr fontId="7" type="noConversion"/>
  </si>
  <si>
    <t xml:space="preserve">시설별 에너지 사용량 </t>
    <phoneticPr fontId="5" type="noConversion"/>
  </si>
  <si>
    <t>10월</t>
  </si>
  <si>
    <t>11월</t>
  </si>
  <si>
    <t>12월</t>
  </si>
  <si>
    <t>증감비교</t>
    <phoneticPr fontId="4" type="noConversion"/>
  </si>
  <si>
    <t xml:space="preserve"> - </t>
    <phoneticPr fontId="7" type="noConversion"/>
  </si>
  <si>
    <t>합  계</t>
    <phoneticPr fontId="7" type="noConversion"/>
  </si>
  <si>
    <t>공   원</t>
    <phoneticPr fontId="7" type="noConversion"/>
  </si>
  <si>
    <t>월   별</t>
    <phoneticPr fontId="7" type="noConversion"/>
  </si>
  <si>
    <t xml:space="preserve">  청소년수련관 2007년 준공으로 2008년 데이터 합산</t>
    <phoneticPr fontId="7" type="noConversion"/>
  </si>
  <si>
    <t>시민회관, 공원(3), 수련관</t>
    <phoneticPr fontId="7" type="noConversion"/>
  </si>
  <si>
    <t>요금</t>
    <phoneticPr fontId="7" type="noConversion"/>
  </si>
  <si>
    <t>요금</t>
    <phoneticPr fontId="7" type="noConversion"/>
  </si>
  <si>
    <t>(금액:원)</t>
    <phoneticPr fontId="7" type="noConversion"/>
  </si>
  <si>
    <r>
      <rPr>
        <sz val="11"/>
        <rFont val="맑은 고딕"/>
        <family val="3"/>
        <charset val="129"/>
      </rPr>
      <t xml:space="preserve">※ </t>
    </r>
    <r>
      <rPr>
        <sz val="11"/>
        <rFont val="맑은 고딕"/>
        <family val="3"/>
        <charset val="129"/>
        <scheme val="minor"/>
      </rPr>
      <t>사용월 기준입니다.</t>
    </r>
    <phoneticPr fontId="7" type="noConversion"/>
  </si>
  <si>
    <t>2007년(2008)</t>
    <phoneticPr fontId="7" type="noConversion"/>
  </si>
  <si>
    <t>2022년</t>
    <phoneticPr fontId="7" type="noConversion"/>
  </si>
  <si>
    <t>2007년</t>
    <phoneticPr fontId="7" type="noConversion"/>
  </si>
  <si>
    <t>과천도시공사 에너지 사용량 총괄표</t>
    <phoneticPr fontId="5" type="noConversion"/>
  </si>
  <si>
    <t>공원전체</t>
    <phoneticPr fontId="7" type="noConversion"/>
  </si>
  <si>
    <t>문원공원</t>
    <phoneticPr fontId="7" type="noConversion"/>
  </si>
  <si>
    <t>관문공원</t>
    <phoneticPr fontId="7" type="noConversion"/>
  </si>
  <si>
    <t>주암공원</t>
    <phoneticPr fontId="7" type="noConversion"/>
  </si>
  <si>
    <t>시민회관 에너지 사용량</t>
    <phoneticPr fontId="5" type="noConversion"/>
  </si>
  <si>
    <t>청소년 수련관 에너지 사용량</t>
    <phoneticPr fontId="5" type="noConversion"/>
  </si>
  <si>
    <t>공원 에너지 사용량</t>
    <phoneticPr fontId="5" type="noConversion"/>
  </si>
  <si>
    <t>사용량(㎥)</t>
    <phoneticPr fontId="7" type="noConversion"/>
  </si>
  <si>
    <t>사용량(㎥)</t>
    <phoneticPr fontId="7" type="noConversion"/>
  </si>
  <si>
    <t>사용량(㎥)</t>
    <phoneticPr fontId="4" type="noConversion"/>
  </si>
  <si>
    <t>요금(원)</t>
  </si>
  <si>
    <t>요금(원)</t>
    <phoneticPr fontId="7" type="noConversion"/>
  </si>
  <si>
    <t>사용량(kWh)</t>
    <phoneticPr fontId="7" type="noConversion"/>
  </si>
  <si>
    <t>사용량(kWh)</t>
    <phoneticPr fontId="4" type="noConversion"/>
  </si>
  <si>
    <t>TOE 환산 
사용량</t>
    <phoneticPr fontId="4" type="noConversion"/>
  </si>
  <si>
    <t>2024년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</si>
</sst>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-* #,##0.00_-;\-* #,##0.00_-;_-* &quot;-&quot;_-;_-@_-"/>
    <numFmt numFmtId="177" formatCode="_-* #,##0.0_-;\-* #,##0.0_-;_-* &quot;-&quot;_-;_-@_-"/>
  </numFmts>
  <fonts count="4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새굴림"/>
      <family val="1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41" fontId="10" fillId="0" borderId="0" xfId="1" applyNumberFormat="1" applyFont="1" applyFill="1" applyBorder="1">
      <alignment vertical="center"/>
    </xf>
    <xf numFmtId="41" fontId="8" fillId="2" borderId="0" xfId="3" applyFont="1" applyFill="1" applyBorder="1" applyAlignment="1">
      <alignment vertical="center" shrinkToFit="1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9" fillId="2" borderId="0" xfId="1" applyFont="1" applyFill="1" applyBorder="1" applyAlignment="1">
      <alignment horizontal="center" vertical="center"/>
    </xf>
    <xf numFmtId="10" fontId="9" fillId="2" borderId="0" xfId="1" applyNumberFormat="1" applyFont="1" applyFill="1" applyBorder="1" applyAlignment="1">
      <alignment vertical="center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41" fontId="16" fillId="2" borderId="0" xfId="4" applyFont="1" applyFill="1" applyBorder="1" applyAlignment="1">
      <alignment horizontal="center" vertical="center" shrinkToFit="1"/>
    </xf>
    <xf numFmtId="41" fontId="20" fillId="2" borderId="0" xfId="3" applyFont="1" applyFill="1" applyBorder="1" applyAlignment="1">
      <alignment vertical="center" shrinkToFit="1"/>
    </xf>
    <xf numFmtId="10" fontId="17" fillId="2" borderId="0" xfId="1" applyNumberFormat="1" applyFont="1" applyFill="1" applyBorder="1" applyAlignment="1">
      <alignment vertical="center" shrinkToFit="1"/>
    </xf>
    <xf numFmtId="41" fontId="21" fillId="0" borderId="0" xfId="1" applyNumberFormat="1" applyFont="1" applyFill="1" applyBorder="1">
      <alignment vertical="center"/>
    </xf>
    <xf numFmtId="41" fontId="24" fillId="3" borderId="15" xfId="3" applyFont="1" applyFill="1" applyBorder="1" applyAlignment="1">
      <alignment vertical="center" shrinkToFit="1"/>
    </xf>
    <xf numFmtId="41" fontId="16" fillId="0" borderId="0" xfId="5" applyFont="1" applyFill="1" applyBorder="1" applyAlignment="1">
      <alignment horizontal="center" vertical="center" shrinkToFit="1"/>
    </xf>
    <xf numFmtId="176" fontId="17" fillId="0" borderId="0" xfId="4" applyNumberFormat="1" applyFont="1" applyFill="1" applyBorder="1" applyAlignment="1">
      <alignment vertical="center" shrinkToFit="1"/>
    </xf>
    <xf numFmtId="41" fontId="17" fillId="2" borderId="0" xfId="3" applyFont="1" applyFill="1" applyBorder="1" applyAlignment="1">
      <alignment vertical="center" shrinkToFit="1"/>
    </xf>
    <xf numFmtId="0" fontId="24" fillId="3" borderId="14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center" vertical="center"/>
    </xf>
    <xf numFmtId="41" fontId="24" fillId="3" borderId="25" xfId="4" applyFont="1" applyFill="1" applyBorder="1" applyAlignment="1">
      <alignment vertical="center" shrinkToFit="1"/>
    </xf>
    <xf numFmtId="41" fontId="24" fillId="3" borderId="25" xfId="3" applyFont="1" applyFill="1" applyBorder="1" applyAlignment="1">
      <alignment vertical="center" shrinkToFit="1"/>
    </xf>
    <xf numFmtId="10" fontId="24" fillId="3" borderId="25" xfId="1" applyNumberFormat="1" applyFont="1" applyFill="1" applyBorder="1" applyAlignment="1">
      <alignment vertical="center" shrinkToFit="1"/>
    </xf>
    <xf numFmtId="10" fontId="24" fillId="3" borderId="26" xfId="1" applyNumberFormat="1" applyFont="1" applyFill="1" applyBorder="1" applyAlignment="1">
      <alignment vertical="center" shrinkToFit="1"/>
    </xf>
    <xf numFmtId="177" fontId="19" fillId="2" borderId="2" xfId="3" applyNumberFormat="1" applyFont="1" applyFill="1" applyBorder="1" applyAlignment="1">
      <alignment vertical="center" shrinkToFit="1"/>
    </xf>
    <xf numFmtId="177" fontId="19" fillId="2" borderId="4" xfId="3" applyNumberFormat="1" applyFont="1" applyFill="1" applyBorder="1" applyAlignment="1">
      <alignment vertical="center" shrinkToFit="1"/>
    </xf>
    <xf numFmtId="177" fontId="19" fillId="2" borderId="7" xfId="3" applyNumberFormat="1" applyFont="1" applyFill="1" applyBorder="1" applyAlignment="1">
      <alignment vertical="center" shrinkToFit="1"/>
    </xf>
    <xf numFmtId="0" fontId="18" fillId="0" borderId="0" xfId="1" applyFont="1">
      <alignment vertical="center"/>
    </xf>
    <xf numFmtId="0" fontId="17" fillId="0" borderId="0" xfId="1" applyFont="1" applyFill="1" applyBorder="1" applyAlignment="1">
      <alignment horizontal="center" vertical="center"/>
    </xf>
    <xf numFmtId="41" fontId="16" fillId="0" borderId="0" xfId="4" applyFont="1" applyFill="1" applyBorder="1" applyAlignment="1">
      <alignment horizontal="center" vertical="center" shrinkToFit="1"/>
    </xf>
    <xf numFmtId="41" fontId="11" fillId="0" borderId="0" xfId="7" applyFont="1">
      <alignment vertical="center"/>
    </xf>
    <xf numFmtId="41" fontId="26" fillId="2" borderId="4" xfId="5" applyFont="1" applyFill="1" applyBorder="1" applyAlignment="1">
      <alignment horizontal="center" vertical="center" shrinkToFit="1"/>
    </xf>
    <xf numFmtId="41" fontId="19" fillId="2" borderId="4" xfId="3" applyFont="1" applyFill="1" applyBorder="1" applyAlignment="1">
      <alignment vertical="center" shrinkToFit="1"/>
    </xf>
    <xf numFmtId="10" fontId="11" fillId="0" borderId="0" xfId="0" applyNumberFormat="1" applyFont="1">
      <alignment vertical="center"/>
    </xf>
    <xf numFmtId="9" fontId="11" fillId="0" borderId="0" xfId="8" applyFont="1">
      <alignment vertical="center"/>
    </xf>
    <xf numFmtId="41" fontId="12" fillId="0" borderId="0" xfId="13" applyFont="1" applyFill="1" applyBorder="1">
      <alignment vertical="center"/>
    </xf>
    <xf numFmtId="176" fontId="9" fillId="0" borderId="0" xfId="12" applyNumberFormat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0" fontId="24" fillId="3" borderId="35" xfId="1" applyFont="1" applyFill="1" applyBorder="1" applyAlignment="1">
      <alignment horizontal="center" vertical="center"/>
    </xf>
    <xf numFmtId="0" fontId="24" fillId="3" borderId="31" xfId="1" applyFont="1" applyFill="1" applyBorder="1" applyAlignment="1">
      <alignment horizontal="center" vertical="center"/>
    </xf>
    <xf numFmtId="41" fontId="24" fillId="3" borderId="32" xfId="3" applyFont="1" applyFill="1" applyBorder="1" applyAlignment="1">
      <alignment vertical="center" shrinkToFit="1"/>
    </xf>
    <xf numFmtId="41" fontId="24" fillId="3" borderId="36" xfId="3" applyFont="1" applyFill="1" applyBorder="1" applyAlignment="1">
      <alignment vertical="center" shrinkToFit="1"/>
    </xf>
    <xf numFmtId="41" fontId="24" fillId="3" borderId="14" xfId="3" applyFont="1" applyFill="1" applyBorder="1" applyAlignment="1">
      <alignment vertical="center" shrinkToFit="1"/>
    </xf>
    <xf numFmtId="41" fontId="16" fillId="2" borderId="0" xfId="5" applyFont="1" applyFill="1" applyBorder="1" applyAlignment="1">
      <alignment horizontal="center" vertical="center" shrinkToFit="1"/>
    </xf>
    <xf numFmtId="9" fontId="19" fillId="2" borderId="29" xfId="8" applyFont="1" applyFill="1" applyBorder="1" applyAlignment="1">
      <alignment horizontal="center" vertical="center"/>
    </xf>
    <xf numFmtId="9" fontId="19" fillId="2" borderId="31" xfId="8" applyFont="1" applyFill="1" applyBorder="1" applyAlignment="1">
      <alignment horizontal="center" vertical="center"/>
    </xf>
    <xf numFmtId="0" fontId="24" fillId="3" borderId="39" xfId="1" applyFont="1" applyFill="1" applyBorder="1" applyAlignment="1">
      <alignment horizontal="center" vertical="center"/>
    </xf>
    <xf numFmtId="41" fontId="24" fillId="3" borderId="34" xfId="3" applyFont="1" applyFill="1" applyBorder="1" applyAlignment="1">
      <alignment vertical="center" shrinkToFit="1"/>
    </xf>
    <xf numFmtId="41" fontId="24" fillId="3" borderId="33" xfId="3" applyFont="1" applyFill="1" applyBorder="1" applyAlignment="1">
      <alignment vertical="center" shrinkToFit="1"/>
    </xf>
    <xf numFmtId="41" fontId="24" fillId="3" borderId="24" xfId="3" applyFont="1" applyFill="1" applyBorder="1" applyAlignment="1">
      <alignment vertical="center" shrinkToFit="1"/>
    </xf>
    <xf numFmtId="0" fontId="6" fillId="3" borderId="24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/>
    </xf>
    <xf numFmtId="9" fontId="16" fillId="0" borderId="0" xfId="8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7" fillId="2" borderId="0" xfId="1" applyFont="1" applyFill="1" applyBorder="1" applyAlignment="1">
      <alignment horizontal="center" vertical="center"/>
    </xf>
    <xf numFmtId="10" fontId="17" fillId="2" borderId="0" xfId="1" applyNumberFormat="1" applyFont="1" applyFill="1" applyBorder="1" applyAlignment="1">
      <alignment vertical="center" shrinkToFit="1"/>
    </xf>
    <xf numFmtId="41" fontId="17" fillId="0" borderId="0" xfId="4" applyNumberFormat="1" applyFont="1" applyFill="1" applyBorder="1" applyAlignment="1">
      <alignment vertical="center" shrinkToFit="1"/>
    </xf>
    <xf numFmtId="177" fontId="19" fillId="2" borderId="0" xfId="3" applyNumberFormat="1" applyFont="1" applyFill="1" applyBorder="1" applyAlignment="1">
      <alignment vertical="center" shrinkToFit="1"/>
    </xf>
    <xf numFmtId="0" fontId="14" fillId="0" borderId="0" xfId="0" applyFont="1">
      <alignment vertical="center"/>
    </xf>
    <xf numFmtId="41" fontId="27" fillId="0" borderId="0" xfId="7" applyFont="1">
      <alignment vertical="center"/>
    </xf>
    <xf numFmtId="0" fontId="24" fillId="0" borderId="0" xfId="1" applyFont="1">
      <alignment vertical="center"/>
    </xf>
    <xf numFmtId="0" fontId="28" fillId="0" borderId="0" xfId="1" applyFont="1">
      <alignment vertical="center"/>
    </xf>
    <xf numFmtId="41" fontId="19" fillId="2" borderId="7" xfId="3" applyFont="1" applyFill="1" applyBorder="1" applyAlignment="1">
      <alignment vertical="center" shrinkToFit="1"/>
    </xf>
    <xf numFmtId="41" fontId="24" fillId="3" borderId="43" xfId="3" applyFont="1" applyFill="1" applyBorder="1" applyAlignment="1">
      <alignment vertical="center" shrinkToFit="1"/>
    </xf>
    <xf numFmtId="41" fontId="24" fillId="3" borderId="45" xfId="3" applyFont="1" applyFill="1" applyBorder="1" applyAlignment="1">
      <alignment vertical="center" shrinkToFit="1"/>
    </xf>
    <xf numFmtId="9" fontId="19" fillId="2" borderId="11" xfId="8" applyFont="1" applyFill="1" applyBorder="1" applyAlignment="1">
      <alignment horizontal="center" vertical="center"/>
    </xf>
    <xf numFmtId="9" fontId="19" fillId="2" borderId="35" xfId="8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1" applyFont="1" applyFill="1">
      <alignment vertical="center"/>
    </xf>
    <xf numFmtId="0" fontId="24" fillId="2" borderId="7" xfId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41" fontId="26" fillId="2" borderId="12" xfId="5" applyFont="1" applyFill="1" applyBorder="1" applyAlignment="1">
      <alignment horizontal="center" vertical="center" shrinkToFit="1"/>
    </xf>
    <xf numFmtId="41" fontId="26" fillId="2" borderId="20" xfId="5" applyFont="1" applyFill="1" applyBorder="1" applyAlignment="1">
      <alignment horizontal="center" vertical="center" shrinkToFit="1"/>
    </xf>
    <xf numFmtId="41" fontId="26" fillId="2" borderId="13" xfId="5" applyFont="1" applyFill="1" applyBorder="1" applyAlignment="1">
      <alignment horizontal="center" vertical="center" shrinkToFit="1"/>
    </xf>
    <xf numFmtId="41" fontId="19" fillId="2" borderId="11" xfId="3" applyFont="1" applyFill="1" applyBorder="1" applyAlignment="1">
      <alignment vertical="center" shrinkToFit="1"/>
    </xf>
    <xf numFmtId="41" fontId="19" fillId="2" borderId="12" xfId="3" applyFont="1" applyFill="1" applyBorder="1" applyAlignment="1">
      <alignment vertical="center" shrinkToFit="1"/>
    </xf>
    <xf numFmtId="10" fontId="19" fillId="2" borderId="12" xfId="1" applyNumberFormat="1" applyFont="1" applyFill="1" applyBorder="1" applyAlignment="1">
      <alignment vertical="center" shrinkToFit="1"/>
    </xf>
    <xf numFmtId="10" fontId="19" fillId="2" borderId="13" xfId="1" applyNumberFormat="1" applyFont="1" applyFill="1" applyBorder="1" applyAlignment="1">
      <alignment vertical="center" shrinkToFit="1"/>
    </xf>
    <xf numFmtId="0" fontId="24" fillId="2" borderId="3" xfId="1" applyFont="1" applyFill="1" applyBorder="1" applyAlignment="1">
      <alignment horizontal="center" vertical="center"/>
    </xf>
    <xf numFmtId="41" fontId="26" fillId="2" borderId="18" xfId="5" applyFont="1" applyFill="1" applyBorder="1" applyAlignment="1">
      <alignment horizontal="center" vertical="center" shrinkToFit="1"/>
    </xf>
    <xf numFmtId="41" fontId="26" fillId="2" borderId="5" xfId="5" applyFont="1" applyFill="1" applyBorder="1" applyAlignment="1">
      <alignment horizontal="center" vertical="center" shrinkToFit="1"/>
    </xf>
    <xf numFmtId="41" fontId="19" fillId="2" borderId="3" xfId="3" applyFont="1" applyFill="1" applyBorder="1" applyAlignment="1">
      <alignment vertical="center" shrinkToFit="1"/>
    </xf>
    <xf numFmtId="10" fontId="19" fillId="2" borderId="4" xfId="1" applyNumberFormat="1" applyFont="1" applyFill="1" applyBorder="1" applyAlignment="1">
      <alignment vertical="center" shrinkToFit="1"/>
    </xf>
    <xf numFmtId="10" fontId="19" fillId="2" borderId="5" xfId="1" applyNumberFormat="1" applyFont="1" applyFill="1" applyBorder="1" applyAlignment="1">
      <alignment vertical="center" shrinkToFit="1"/>
    </xf>
    <xf numFmtId="41" fontId="26" fillId="2" borderId="7" xfId="5" applyFont="1" applyFill="1" applyBorder="1" applyAlignment="1">
      <alignment horizontal="center" vertical="center" shrinkToFit="1"/>
    </xf>
    <xf numFmtId="41" fontId="26" fillId="2" borderId="19" xfId="5" applyFont="1" applyFill="1" applyBorder="1" applyAlignment="1">
      <alignment horizontal="center" vertical="center" shrinkToFit="1"/>
    </xf>
    <xf numFmtId="41" fontId="26" fillId="2" borderId="8" xfId="5" applyFont="1" applyFill="1" applyBorder="1" applyAlignment="1">
      <alignment horizontal="center" vertical="center" shrinkToFit="1"/>
    </xf>
    <xf numFmtId="41" fontId="19" fillId="2" borderId="6" xfId="3" applyFont="1" applyFill="1" applyBorder="1" applyAlignment="1">
      <alignment vertical="center" shrinkToFit="1"/>
    </xf>
    <xf numFmtId="10" fontId="19" fillId="2" borderId="7" xfId="1" applyNumberFormat="1" applyFont="1" applyFill="1" applyBorder="1" applyAlignment="1">
      <alignment vertical="center" shrinkToFit="1"/>
    </xf>
    <xf numFmtId="10" fontId="19" fillId="2" borderId="8" xfId="1" applyNumberFormat="1" applyFont="1" applyFill="1" applyBorder="1" applyAlignment="1">
      <alignment vertical="center" shrinkToFit="1"/>
    </xf>
    <xf numFmtId="41" fontId="34" fillId="2" borderId="4" xfId="3" applyFont="1" applyFill="1" applyBorder="1" applyAlignment="1">
      <alignment vertical="center" shrinkToFit="1"/>
    </xf>
    <xf numFmtId="41" fontId="34" fillId="2" borderId="7" xfId="3" applyFont="1" applyFill="1" applyBorder="1" applyAlignment="1">
      <alignment vertical="center" shrinkToFit="1"/>
    </xf>
    <xf numFmtId="0" fontId="34" fillId="2" borderId="1" xfId="1" applyFont="1" applyFill="1" applyBorder="1" applyAlignment="1">
      <alignment horizontal="center" vertical="center"/>
    </xf>
    <xf numFmtId="41" fontId="35" fillId="2" borderId="2" xfId="5" applyFont="1" applyFill="1" applyBorder="1" applyAlignment="1">
      <alignment horizontal="center" vertical="center" shrinkToFit="1"/>
    </xf>
    <xf numFmtId="41" fontId="34" fillId="2" borderId="2" xfId="3" applyFont="1" applyFill="1" applyBorder="1" applyAlignment="1">
      <alignment vertical="center" shrinkToFit="1"/>
    </xf>
    <xf numFmtId="9" fontId="34" fillId="2" borderId="2" xfId="8" applyFont="1" applyFill="1" applyBorder="1" applyAlignment="1">
      <alignment horizontal="center" vertical="center" shrinkToFit="1"/>
    </xf>
    <xf numFmtId="9" fontId="34" fillId="2" borderId="9" xfId="8" applyFont="1" applyFill="1" applyBorder="1" applyAlignment="1">
      <alignment horizontal="center" vertical="center" shrinkToFit="1"/>
    </xf>
    <xf numFmtId="0" fontId="34" fillId="2" borderId="3" xfId="1" applyFont="1" applyFill="1" applyBorder="1" applyAlignment="1">
      <alignment horizontal="center" vertical="center"/>
    </xf>
    <xf numFmtId="41" fontId="35" fillId="2" borderId="4" xfId="5" applyFont="1" applyFill="1" applyBorder="1" applyAlignment="1">
      <alignment horizontal="center" vertical="center" shrinkToFit="1"/>
    </xf>
    <xf numFmtId="9" fontId="34" fillId="2" borderId="4" xfId="8" applyFont="1" applyFill="1" applyBorder="1" applyAlignment="1">
      <alignment horizontal="center" vertical="center" shrinkToFit="1"/>
    </xf>
    <xf numFmtId="9" fontId="34" fillId="2" borderId="5" xfId="8" applyFont="1" applyFill="1" applyBorder="1" applyAlignment="1">
      <alignment horizontal="center" vertical="center" shrinkToFit="1"/>
    </xf>
    <xf numFmtId="41" fontId="34" fillId="2" borderId="4" xfId="5" applyFont="1" applyFill="1" applyBorder="1" applyAlignment="1">
      <alignment horizontal="center" vertical="center" shrinkToFit="1"/>
    </xf>
    <xf numFmtId="0" fontId="34" fillId="2" borderId="6" xfId="1" applyFont="1" applyFill="1" applyBorder="1" applyAlignment="1">
      <alignment horizontal="center" vertical="center"/>
    </xf>
    <xf numFmtId="41" fontId="34" fillId="2" borderId="7" xfId="5" applyFont="1" applyFill="1" applyBorder="1" applyAlignment="1">
      <alignment horizontal="center" vertical="center" shrinkToFit="1"/>
    </xf>
    <xf numFmtId="41" fontId="35" fillId="2" borderId="7" xfId="5" applyFont="1" applyFill="1" applyBorder="1" applyAlignment="1">
      <alignment horizontal="center" vertical="center" shrinkToFit="1"/>
    </xf>
    <xf numFmtId="9" fontId="34" fillId="2" borderId="7" xfId="8" applyFont="1" applyFill="1" applyBorder="1" applyAlignment="1">
      <alignment horizontal="center" vertical="center" shrinkToFit="1"/>
    </xf>
    <xf numFmtId="9" fontId="34" fillId="2" borderId="8" xfId="8" applyFont="1" applyFill="1" applyBorder="1" applyAlignment="1">
      <alignment horizontal="center" vertical="center" shrinkToFit="1"/>
    </xf>
    <xf numFmtId="0" fontId="24" fillId="2" borderId="7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/>
    </xf>
    <xf numFmtId="41" fontId="28" fillId="3" borderId="15" xfId="3" applyFont="1" applyFill="1" applyBorder="1" applyAlignment="1">
      <alignment vertical="center" shrinkToFit="1"/>
    </xf>
    <xf numFmtId="10" fontId="28" fillId="3" borderId="15" xfId="8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10" fontId="28" fillId="3" borderId="16" xfId="8" applyNumberFormat="1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39" fillId="3" borderId="25" xfId="3" applyFont="1" applyFill="1" applyBorder="1" applyAlignment="1">
      <alignment vertical="center" shrinkToFit="1"/>
    </xf>
    <xf numFmtId="10" fontId="24" fillId="3" borderId="15" xfId="1" applyNumberFormat="1" applyFont="1" applyFill="1" applyBorder="1" applyAlignment="1">
      <alignment vertical="center" shrinkToFit="1"/>
    </xf>
    <xf numFmtId="10" fontId="24" fillId="3" borderId="16" xfId="1" applyNumberFormat="1" applyFont="1" applyFill="1" applyBorder="1" applyAlignment="1">
      <alignment vertical="center" shrinkToFit="1"/>
    </xf>
    <xf numFmtId="41" fontId="19" fillId="2" borderId="2" xfId="3" applyFont="1" applyFill="1" applyBorder="1" applyAlignment="1">
      <alignment vertical="center" shrinkToFit="1"/>
    </xf>
    <xf numFmtId="41" fontId="26" fillId="2" borderId="12" xfId="6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shrinkToFit="1"/>
    </xf>
    <xf numFmtId="41" fontId="26" fillId="2" borderId="13" xfId="6" applyFont="1" applyFill="1" applyBorder="1" applyAlignment="1">
      <alignment horizontal="center" vertical="center" shrinkToFit="1"/>
    </xf>
    <xf numFmtId="41" fontId="26" fillId="2" borderId="4" xfId="6" applyFont="1" applyFill="1" applyBorder="1" applyAlignment="1">
      <alignment horizontal="center" vertical="center" shrinkToFit="1"/>
    </xf>
    <xf numFmtId="41" fontId="26" fillId="2" borderId="18" xfId="6" applyFont="1" applyFill="1" applyBorder="1" applyAlignment="1">
      <alignment horizontal="center" vertical="center" shrinkToFit="1"/>
    </xf>
    <xf numFmtId="41" fontId="26" fillId="2" borderId="5" xfId="6" applyFont="1" applyFill="1" applyBorder="1" applyAlignment="1">
      <alignment horizontal="center" vertical="center" shrinkToFit="1"/>
    </xf>
    <xf numFmtId="41" fontId="26" fillId="2" borderId="7" xfId="6" applyFont="1" applyFill="1" applyBorder="1" applyAlignment="1">
      <alignment horizontal="center" vertical="center" shrinkToFit="1"/>
    </xf>
    <xf numFmtId="41" fontId="26" fillId="2" borderId="19" xfId="6" applyFont="1" applyFill="1" applyBorder="1" applyAlignment="1">
      <alignment horizontal="center" vertical="center" shrinkToFit="1"/>
    </xf>
    <xf numFmtId="41" fontId="26" fillId="2" borderId="8" xfId="6" applyFont="1" applyFill="1" applyBorder="1" applyAlignment="1">
      <alignment horizontal="center" vertical="center" shrinkToFit="1"/>
    </xf>
    <xf numFmtId="0" fontId="24" fillId="0" borderId="1" xfId="1" applyFont="1" applyFill="1" applyBorder="1" applyAlignment="1">
      <alignment horizontal="center" vertical="center"/>
    </xf>
    <xf numFmtId="41" fontId="26" fillId="0" borderId="2" xfId="5" applyFont="1" applyFill="1" applyBorder="1" applyAlignment="1">
      <alignment horizontal="center" vertical="center" shrinkToFit="1"/>
    </xf>
    <xf numFmtId="41" fontId="26" fillId="0" borderId="17" xfId="5" applyFont="1" applyFill="1" applyBorder="1" applyAlignment="1">
      <alignment horizontal="center" vertical="center" shrinkToFit="1"/>
    </xf>
    <xf numFmtId="41" fontId="26" fillId="0" borderId="9" xfId="5" applyFont="1" applyFill="1" applyBorder="1" applyAlignment="1">
      <alignment horizontal="center" vertical="center" shrinkToFit="1"/>
    </xf>
    <xf numFmtId="41" fontId="24" fillId="0" borderId="1" xfId="3" applyFont="1" applyFill="1" applyBorder="1" applyAlignment="1">
      <alignment vertical="center" shrinkToFit="1"/>
    </xf>
    <xf numFmtId="41" fontId="24" fillId="0" borderId="2" xfId="3" applyFont="1" applyFill="1" applyBorder="1" applyAlignment="1">
      <alignment vertical="center" shrinkToFit="1"/>
    </xf>
    <xf numFmtId="10" fontId="19" fillId="0" borderId="2" xfId="1" applyNumberFormat="1" applyFont="1" applyFill="1" applyBorder="1" applyAlignment="1">
      <alignment vertical="center" shrinkToFit="1"/>
    </xf>
    <xf numFmtId="10" fontId="19" fillId="0" borderId="9" xfId="1" applyNumberFormat="1" applyFont="1" applyFill="1" applyBorder="1" applyAlignment="1">
      <alignment vertical="center" shrinkToFit="1"/>
    </xf>
    <xf numFmtId="0" fontId="24" fillId="0" borderId="3" xfId="1" applyFont="1" applyFill="1" applyBorder="1" applyAlignment="1">
      <alignment horizontal="center" vertical="center"/>
    </xf>
    <xf numFmtId="41" fontId="26" fillId="0" borderId="4" xfId="5" applyFont="1" applyFill="1" applyBorder="1" applyAlignment="1">
      <alignment horizontal="center" vertical="center" shrinkToFit="1"/>
    </xf>
    <xf numFmtId="41" fontId="26" fillId="0" borderId="18" xfId="5" applyFont="1" applyFill="1" applyBorder="1" applyAlignment="1">
      <alignment horizontal="center" vertical="center" shrinkToFit="1"/>
    </xf>
    <xf numFmtId="41" fontId="26" fillId="0" borderId="5" xfId="5" applyFont="1" applyFill="1" applyBorder="1" applyAlignment="1">
      <alignment horizontal="center" vertical="center" shrinkToFit="1"/>
    </xf>
    <xf numFmtId="41" fontId="24" fillId="0" borderId="3" xfId="3" applyFont="1" applyFill="1" applyBorder="1" applyAlignment="1">
      <alignment vertical="center" shrinkToFit="1"/>
    </xf>
    <xf numFmtId="41" fontId="24" fillId="0" borderId="4" xfId="3" applyFont="1" applyFill="1" applyBorder="1" applyAlignment="1">
      <alignment vertical="center" shrinkToFit="1"/>
    </xf>
    <xf numFmtId="10" fontId="19" fillId="0" borderId="4" xfId="1" applyNumberFormat="1" applyFont="1" applyFill="1" applyBorder="1" applyAlignment="1">
      <alignment vertical="center" shrinkToFit="1"/>
    </xf>
    <xf numFmtId="10" fontId="19" fillId="0" borderId="5" xfId="1" applyNumberFormat="1" applyFont="1" applyFill="1" applyBorder="1" applyAlignment="1">
      <alignment vertical="center" shrinkToFit="1"/>
    </xf>
    <xf numFmtId="0" fontId="24" fillId="0" borderId="6" xfId="1" applyFont="1" applyFill="1" applyBorder="1" applyAlignment="1">
      <alignment horizontal="center" vertical="center"/>
    </xf>
    <xf numFmtId="41" fontId="26" fillId="0" borderId="7" xfId="5" applyFont="1" applyFill="1" applyBorder="1" applyAlignment="1">
      <alignment horizontal="center" vertical="center" shrinkToFit="1"/>
    </xf>
    <xf numFmtId="41" fontId="26" fillId="0" borderId="19" xfId="5" applyFont="1" applyFill="1" applyBorder="1" applyAlignment="1">
      <alignment horizontal="center" vertical="center" shrinkToFit="1"/>
    </xf>
    <xf numFmtId="41" fontId="26" fillId="0" borderId="8" xfId="5" applyFont="1" applyFill="1" applyBorder="1" applyAlignment="1">
      <alignment horizontal="center" vertical="center" shrinkToFit="1"/>
    </xf>
    <xf numFmtId="41" fontId="24" fillId="0" borderId="6" xfId="3" applyFont="1" applyFill="1" applyBorder="1" applyAlignment="1">
      <alignment vertical="center" shrinkToFit="1"/>
    </xf>
    <xf numFmtId="41" fontId="24" fillId="0" borderId="7" xfId="3" applyFont="1" applyFill="1" applyBorder="1" applyAlignment="1">
      <alignment vertical="center" shrinkToFit="1"/>
    </xf>
    <xf numFmtId="10" fontId="19" fillId="0" borderId="7" xfId="1" applyNumberFormat="1" applyFont="1" applyFill="1" applyBorder="1" applyAlignment="1">
      <alignment vertical="center" shrinkToFit="1"/>
    </xf>
    <xf numFmtId="10" fontId="19" fillId="0" borderId="8" xfId="1" applyNumberFormat="1" applyFont="1" applyFill="1" applyBorder="1" applyAlignment="1">
      <alignment vertical="center" shrinkToFit="1"/>
    </xf>
    <xf numFmtId="0" fontId="19" fillId="2" borderId="11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41" fontId="26" fillId="2" borderId="32" xfId="5" applyFont="1" applyFill="1" applyBorder="1" applyAlignment="1">
      <alignment horizontal="center" vertical="center" shrinkToFit="1"/>
    </xf>
    <xf numFmtId="0" fontId="40" fillId="2" borderId="3" xfId="1" applyFont="1" applyFill="1" applyBorder="1" applyAlignment="1">
      <alignment horizontal="center" vertical="center"/>
    </xf>
    <xf numFmtId="0" fontId="40" fillId="2" borderId="6" xfId="1" applyFont="1" applyFill="1" applyBorder="1" applyAlignment="1">
      <alignment horizontal="center" vertical="center"/>
    </xf>
    <xf numFmtId="9" fontId="26" fillId="0" borderId="2" xfId="8" applyFont="1" applyFill="1" applyBorder="1" applyAlignment="1">
      <alignment horizontal="center" vertical="center" shrinkToFit="1"/>
    </xf>
    <xf numFmtId="176" fontId="19" fillId="0" borderId="2" xfId="4" applyNumberFormat="1" applyFont="1" applyFill="1" applyBorder="1" applyAlignment="1">
      <alignment vertical="center" shrinkToFit="1"/>
    </xf>
    <xf numFmtId="10" fontId="19" fillId="2" borderId="2" xfId="1" applyNumberFormat="1" applyFont="1" applyFill="1" applyBorder="1" applyAlignment="1">
      <alignment vertical="center" shrinkToFit="1"/>
    </xf>
    <xf numFmtId="10" fontId="19" fillId="2" borderId="9" xfId="1" applyNumberFormat="1" applyFont="1" applyFill="1" applyBorder="1" applyAlignment="1">
      <alignment vertical="center" shrinkToFit="1"/>
    </xf>
    <xf numFmtId="9" fontId="26" fillId="0" borderId="4" xfId="8" applyFont="1" applyFill="1" applyBorder="1" applyAlignment="1">
      <alignment horizontal="center" vertical="center" shrinkToFit="1"/>
    </xf>
    <xf numFmtId="176" fontId="19" fillId="0" borderId="4" xfId="4" applyNumberFormat="1" applyFont="1" applyFill="1" applyBorder="1" applyAlignment="1">
      <alignment vertical="center" shrinkToFit="1"/>
    </xf>
    <xf numFmtId="9" fontId="26" fillId="0" borderId="7" xfId="8" applyFont="1" applyFill="1" applyBorder="1" applyAlignment="1">
      <alignment horizontal="center" vertical="center" shrinkToFit="1"/>
    </xf>
    <xf numFmtId="176" fontId="19" fillId="0" borderId="7" xfId="4" applyNumberFormat="1" applyFont="1" applyFill="1" applyBorder="1" applyAlignment="1">
      <alignment vertical="center" shrinkToFit="1"/>
    </xf>
    <xf numFmtId="41" fontId="40" fillId="2" borderId="1" xfId="7" applyFont="1" applyFill="1" applyBorder="1" applyAlignment="1">
      <alignment horizontal="center" vertical="center"/>
    </xf>
    <xf numFmtId="41" fontId="42" fillId="0" borderId="2" xfId="7" applyFont="1" applyBorder="1">
      <alignment vertical="center"/>
    </xf>
    <xf numFmtId="41" fontId="40" fillId="0" borderId="2" xfId="7" applyFont="1" applyFill="1" applyBorder="1" applyAlignment="1">
      <alignment vertical="center" shrinkToFit="1"/>
    </xf>
    <xf numFmtId="41" fontId="42" fillId="0" borderId="2" xfId="7" applyFont="1" applyFill="1" applyBorder="1">
      <alignment vertical="center"/>
    </xf>
    <xf numFmtId="41" fontId="40" fillId="0" borderId="2" xfId="7" applyFont="1" applyFill="1" applyBorder="1">
      <alignment vertical="center"/>
    </xf>
    <xf numFmtId="41" fontId="40" fillId="2" borderId="2" xfId="7" applyFont="1" applyFill="1" applyBorder="1" applyAlignment="1">
      <alignment vertical="center" shrinkToFit="1"/>
    </xf>
    <xf numFmtId="10" fontId="40" fillId="2" borderId="2" xfId="7" applyNumberFormat="1" applyFont="1" applyFill="1" applyBorder="1" applyAlignment="1">
      <alignment vertical="center" shrinkToFit="1"/>
    </xf>
    <xf numFmtId="10" fontId="40" fillId="2" borderId="9" xfId="7" applyNumberFormat="1" applyFont="1" applyFill="1" applyBorder="1" applyAlignment="1">
      <alignment vertical="center" shrinkToFit="1"/>
    </xf>
    <xf numFmtId="41" fontId="40" fillId="2" borderId="3" xfId="7" applyFont="1" applyFill="1" applyBorder="1" applyAlignment="1">
      <alignment horizontal="center" vertical="center"/>
    </xf>
    <xf numFmtId="41" fontId="42" fillId="0" borderId="4" xfId="7" applyFont="1" applyBorder="1">
      <alignment vertical="center"/>
    </xf>
    <xf numFmtId="41" fontId="40" fillId="0" borderId="4" xfId="7" applyFont="1" applyFill="1" applyBorder="1" applyAlignment="1">
      <alignment vertical="center" shrinkToFit="1"/>
    </xf>
    <xf numFmtId="41" fontId="42" fillId="0" borderId="4" xfId="7" applyFont="1" applyFill="1" applyBorder="1">
      <alignment vertical="center"/>
    </xf>
    <xf numFmtId="41" fontId="40" fillId="0" borderId="4" xfId="7" applyFont="1" applyFill="1" applyBorder="1">
      <alignment vertical="center"/>
    </xf>
    <xf numFmtId="41" fontId="40" fillId="2" borderId="4" xfId="7" applyFont="1" applyFill="1" applyBorder="1" applyAlignment="1">
      <alignment vertical="center" shrinkToFit="1"/>
    </xf>
    <xf numFmtId="10" fontId="40" fillId="2" borderId="4" xfId="7" applyNumberFormat="1" applyFont="1" applyFill="1" applyBorder="1" applyAlignment="1">
      <alignment vertical="center" shrinkToFit="1"/>
    </xf>
    <xf numFmtId="10" fontId="40" fillId="2" borderId="5" xfId="7" applyNumberFormat="1" applyFont="1" applyFill="1" applyBorder="1" applyAlignment="1">
      <alignment vertical="center" shrinkToFit="1"/>
    </xf>
    <xf numFmtId="41" fontId="40" fillId="2" borderId="6" xfId="7" applyFont="1" applyFill="1" applyBorder="1" applyAlignment="1">
      <alignment horizontal="center" vertical="center"/>
    </xf>
    <xf numFmtId="41" fontId="42" fillId="0" borderId="7" xfId="7" applyFont="1" applyBorder="1">
      <alignment vertical="center"/>
    </xf>
    <xf numFmtId="41" fontId="40" fillId="0" borderId="7" xfId="7" applyFont="1" applyFill="1" applyBorder="1" applyAlignment="1">
      <alignment vertical="center" shrinkToFit="1"/>
    </xf>
    <xf numFmtId="41" fontId="40" fillId="2" borderId="7" xfId="7" applyFont="1" applyFill="1" applyBorder="1" applyAlignment="1">
      <alignment vertical="center" shrinkToFit="1"/>
    </xf>
    <xf numFmtId="10" fontId="40" fillId="2" borderId="7" xfId="7" applyNumberFormat="1" applyFont="1" applyFill="1" applyBorder="1" applyAlignment="1">
      <alignment vertical="center" shrinkToFit="1"/>
    </xf>
    <xf numFmtId="10" fontId="40" fillId="2" borderId="8" xfId="7" applyNumberFormat="1" applyFont="1" applyFill="1" applyBorder="1" applyAlignment="1">
      <alignment vertical="center" shrinkToFit="1"/>
    </xf>
    <xf numFmtId="41" fontId="19" fillId="0" borderId="2" xfId="4" applyNumberFormat="1" applyFont="1" applyFill="1" applyBorder="1" applyAlignment="1">
      <alignment vertical="center" shrinkToFit="1"/>
    </xf>
    <xf numFmtId="41" fontId="19" fillId="0" borderId="4" xfId="4" applyNumberFormat="1" applyFont="1" applyFill="1" applyBorder="1" applyAlignment="1">
      <alignment vertical="center" shrinkToFit="1"/>
    </xf>
    <xf numFmtId="41" fontId="19" fillId="0" borderId="7" xfId="4" applyNumberFormat="1" applyFont="1" applyFill="1" applyBorder="1" applyAlignment="1">
      <alignment vertical="center" shrinkToFit="1"/>
    </xf>
    <xf numFmtId="9" fontId="24" fillId="3" borderId="25" xfId="4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41" fontId="40" fillId="2" borderId="4" xfId="7" applyFont="1" applyFill="1" applyBorder="1">
      <alignment vertical="center"/>
    </xf>
    <xf numFmtId="41" fontId="40" fillId="2" borderId="7" xfId="7" applyFont="1" applyFill="1" applyBorder="1">
      <alignment vertical="center"/>
    </xf>
    <xf numFmtId="0" fontId="19" fillId="2" borderId="6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41" fontId="32" fillId="3" borderId="4" xfId="3" applyFont="1" applyFill="1" applyBorder="1" applyAlignment="1">
      <alignment vertical="center" shrinkToFit="1"/>
    </xf>
    <xf numFmtId="41" fontId="32" fillId="3" borderId="5" xfId="3" applyFont="1" applyFill="1" applyBorder="1" applyAlignment="1">
      <alignment vertical="center" shrinkToFit="1"/>
    </xf>
    <xf numFmtId="41" fontId="19" fillId="2" borderId="8" xfId="4" applyFont="1" applyFill="1" applyBorder="1" applyAlignment="1">
      <alignment horizontal="center" vertical="center" shrinkToFit="1"/>
    </xf>
    <xf numFmtId="41" fontId="19" fillId="2" borderId="8" xfId="3" applyFont="1" applyFill="1" applyBorder="1" applyAlignment="1">
      <alignment vertical="center" shrinkToFit="1"/>
    </xf>
    <xf numFmtId="0" fontId="24" fillId="3" borderId="3" xfId="1" applyFont="1" applyFill="1" applyBorder="1" applyAlignment="1">
      <alignment horizontal="center" vertical="center"/>
    </xf>
    <xf numFmtId="41" fontId="24" fillId="3" borderId="4" xfId="3" applyFont="1" applyFill="1" applyBorder="1" applyAlignment="1">
      <alignment vertical="center" shrinkToFit="1"/>
    </xf>
    <xf numFmtId="41" fontId="24" fillId="3" borderId="5" xfId="3" applyFont="1" applyFill="1" applyBorder="1" applyAlignment="1">
      <alignment vertical="center" shrinkToFit="1"/>
    </xf>
    <xf numFmtId="9" fontId="24" fillId="3" borderId="4" xfId="8" applyFont="1" applyFill="1" applyBorder="1" applyAlignment="1">
      <alignment horizontal="center" vertical="center" shrinkToFit="1"/>
    </xf>
    <xf numFmtId="41" fontId="24" fillId="3" borderId="4" xfId="4" applyFont="1" applyFill="1" applyBorder="1" applyAlignment="1">
      <alignment vertical="center" shrinkToFit="1"/>
    </xf>
    <xf numFmtId="41" fontId="24" fillId="3" borderId="5" xfId="4" applyFont="1" applyFill="1" applyBorder="1" applyAlignment="1">
      <alignment vertical="center" shrinkToFit="1"/>
    </xf>
    <xf numFmtId="41" fontId="19" fillId="0" borderId="5" xfId="4" applyNumberFormat="1" applyFont="1" applyFill="1" applyBorder="1" applyAlignment="1">
      <alignment vertical="center" shrinkToFit="1"/>
    </xf>
    <xf numFmtId="41" fontId="19" fillId="0" borderId="8" xfId="4" applyNumberFormat="1" applyFont="1" applyFill="1" applyBorder="1" applyAlignment="1">
      <alignment vertical="center" shrinkToFit="1"/>
    </xf>
    <xf numFmtId="41" fontId="40" fillId="2" borderId="12" xfId="3" applyFont="1" applyFill="1" applyBorder="1" applyAlignment="1">
      <alignment vertical="center" shrinkToFit="1"/>
    </xf>
    <xf numFmtId="41" fontId="40" fillId="2" borderId="4" xfId="3" applyFont="1" applyFill="1" applyBorder="1" applyAlignment="1">
      <alignment vertical="center" shrinkToFit="1"/>
    </xf>
    <xf numFmtId="41" fontId="41" fillId="2" borderId="7" xfId="4" applyFont="1" applyFill="1" applyBorder="1" applyAlignment="1">
      <alignment horizontal="center" vertical="center" shrinkToFit="1"/>
    </xf>
    <xf numFmtId="41" fontId="40" fillId="2" borderId="4" xfId="3" applyFont="1" applyFill="1" applyBorder="1" applyAlignment="1">
      <alignment horizontal="center" vertical="center" shrinkToFit="1"/>
    </xf>
    <xf numFmtId="41" fontId="40" fillId="2" borderId="7" xfId="4" applyFont="1" applyFill="1" applyBorder="1" applyAlignment="1">
      <alignment horizontal="center" vertical="center" shrinkToFit="1"/>
    </xf>
    <xf numFmtId="176" fontId="40" fillId="2" borderId="4" xfId="4" applyNumberFormat="1" applyFont="1" applyFill="1" applyBorder="1" applyAlignment="1">
      <alignment vertical="center" shrinkToFit="1"/>
    </xf>
    <xf numFmtId="176" fontId="40" fillId="2" borderId="7" xfId="4" applyNumberFormat="1" applyFont="1" applyFill="1" applyBorder="1" applyAlignment="1">
      <alignment vertical="center" shrinkToFit="1"/>
    </xf>
    <xf numFmtId="176" fontId="40" fillId="2" borderId="12" xfId="4" applyNumberFormat="1" applyFont="1" applyFill="1" applyBorder="1" applyAlignment="1">
      <alignment vertical="center" shrinkToFit="1"/>
    </xf>
    <xf numFmtId="41" fontId="26" fillId="2" borderId="4" xfId="4" applyFont="1" applyFill="1" applyBorder="1" applyAlignment="1">
      <alignment horizontal="center" vertical="center" shrinkToFit="1"/>
    </xf>
    <xf numFmtId="41" fontId="19" fillId="2" borderId="4" xfId="4" applyFont="1" applyFill="1" applyBorder="1" applyAlignment="1">
      <alignment horizontal="center" vertical="center" shrinkToFit="1"/>
    </xf>
    <xf numFmtId="41" fontId="19" fillId="2" borderId="4" xfId="7" applyFont="1" applyFill="1" applyBorder="1" applyAlignment="1">
      <alignment horizontal="center" vertical="center" shrinkToFit="1"/>
    </xf>
    <xf numFmtId="41" fontId="19" fillId="2" borderId="7" xfId="7" applyFont="1" applyFill="1" applyBorder="1" applyAlignment="1">
      <alignment horizontal="center" vertical="center" shrinkToFit="1"/>
    </xf>
    <xf numFmtId="41" fontId="11" fillId="2" borderId="4" xfId="3" applyFont="1" applyFill="1" applyBorder="1" applyAlignment="1">
      <alignment vertical="center" shrinkToFit="1"/>
    </xf>
    <xf numFmtId="41" fontId="42" fillId="2" borderId="4" xfId="7" applyFont="1" applyFill="1" applyBorder="1" applyAlignment="1">
      <alignment vertical="center" shrinkToFit="1"/>
    </xf>
    <xf numFmtId="41" fontId="26" fillId="2" borderId="5" xfId="4" applyFont="1" applyFill="1" applyBorder="1" applyAlignment="1">
      <alignment horizontal="center" vertical="center" shrinkToFit="1"/>
    </xf>
    <xf numFmtId="41" fontId="19" fillId="2" borderId="5" xfId="4" applyFont="1" applyFill="1" applyBorder="1" applyAlignment="1">
      <alignment horizontal="center" vertical="center" shrinkToFit="1"/>
    </xf>
    <xf numFmtId="41" fontId="19" fillId="2" borderId="5" xfId="3" applyFont="1" applyFill="1" applyBorder="1" applyAlignment="1">
      <alignment vertical="center" shrinkToFit="1"/>
    </xf>
    <xf numFmtId="41" fontId="11" fillId="2" borderId="5" xfId="3" applyFont="1" applyFill="1" applyBorder="1" applyAlignment="1">
      <alignment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41" fontId="39" fillId="3" borderId="4" xfId="3" applyFont="1" applyFill="1" applyBorder="1" applyAlignment="1">
      <alignment vertical="center" shrinkToFit="1"/>
    </xf>
    <xf numFmtId="41" fontId="39" fillId="3" borderId="5" xfId="3" applyFont="1" applyFill="1" applyBorder="1" applyAlignment="1">
      <alignment vertical="center" shrinkToFit="1"/>
    </xf>
    <xf numFmtId="41" fontId="42" fillId="0" borderId="7" xfId="7" applyFont="1" applyFill="1" applyBorder="1">
      <alignment vertical="center"/>
    </xf>
    <xf numFmtId="41" fontId="40" fillId="0" borderId="7" xfId="7" applyFont="1" applyFill="1" applyBorder="1">
      <alignment vertical="center"/>
    </xf>
    <xf numFmtId="9" fontId="24" fillId="3" borderId="4" xfId="4" applyNumberFormat="1" applyFont="1" applyFill="1" applyBorder="1" applyAlignment="1">
      <alignment horizontal="center" vertical="center" shrinkToFit="1"/>
    </xf>
    <xf numFmtId="41" fontId="40" fillId="0" borderId="5" xfId="7" applyFont="1" applyFill="1" applyBorder="1">
      <alignment vertical="center"/>
    </xf>
    <xf numFmtId="41" fontId="40" fillId="0" borderId="8" xfId="7" applyFont="1" applyFill="1" applyBorder="1">
      <alignment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36" fillId="2" borderId="2" xfId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16" fillId="0" borderId="0" xfId="5" applyFont="1" applyFill="1" applyBorder="1" applyAlignment="1">
      <alignment horizontal="left" vertical="center" shrinkToFit="1"/>
    </xf>
    <xf numFmtId="0" fontId="24" fillId="2" borderId="2" xfId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37" xfId="1" applyFont="1" applyFill="1" applyBorder="1" applyAlignment="1">
      <alignment horizontal="center" vertical="center"/>
    </xf>
    <xf numFmtId="0" fontId="24" fillId="2" borderId="44" xfId="1" applyFont="1" applyFill="1" applyBorder="1" applyAlignment="1">
      <alignment horizontal="center" vertical="center"/>
    </xf>
    <xf numFmtId="0" fontId="24" fillId="2" borderId="38" xfId="1" applyFont="1" applyFill="1" applyBorder="1" applyAlignment="1">
      <alignment horizontal="center" vertical="center"/>
    </xf>
    <xf numFmtId="0" fontId="32" fillId="2" borderId="17" xfId="1" applyFont="1" applyFill="1" applyBorder="1" applyAlignment="1">
      <alignment horizontal="center" vertical="center"/>
    </xf>
    <xf numFmtId="0" fontId="32" fillId="2" borderId="37" xfId="1" applyFont="1" applyFill="1" applyBorder="1" applyAlignment="1">
      <alignment horizontal="center" vertical="center"/>
    </xf>
    <xf numFmtId="0" fontId="32" fillId="2" borderId="44" xfId="1" applyFont="1" applyFill="1" applyBorder="1" applyAlignment="1">
      <alignment horizontal="center" vertical="center"/>
    </xf>
    <xf numFmtId="0" fontId="32" fillId="2" borderId="38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23" fillId="2" borderId="41" xfId="1" applyFont="1" applyFill="1" applyBorder="1" applyAlignment="1">
      <alignment horizontal="center" vertical="center"/>
    </xf>
    <xf numFmtId="0" fontId="23" fillId="2" borderId="42" xfId="1" applyFont="1" applyFill="1" applyBorder="1" applyAlignment="1">
      <alignment horizontal="center" vertical="center"/>
    </xf>
    <xf numFmtId="0" fontId="32" fillId="2" borderId="2" xfId="1" applyFont="1" applyFill="1" applyBorder="1" applyAlignment="1">
      <alignment horizontal="center" vertical="center"/>
    </xf>
    <xf numFmtId="0" fontId="32" fillId="2" borderId="9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5" fillId="0" borderId="42" xfId="1" applyFont="1" applyBorder="1" applyAlignment="1">
      <alignment horizontal="center" vertical="center"/>
    </xf>
    <xf numFmtId="0" fontId="25" fillId="4" borderId="46" xfId="1" applyFont="1" applyFill="1" applyBorder="1" applyAlignment="1">
      <alignment horizontal="center" vertical="center"/>
    </xf>
    <xf numFmtId="0" fontId="25" fillId="4" borderId="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41" fontId="24" fillId="3" borderId="26" xfId="4" applyFont="1" applyFill="1" applyBorder="1" applyAlignment="1">
      <alignment vertical="center" shrinkToFit="1"/>
    </xf>
    <xf numFmtId="41" fontId="19" fillId="2" borderId="9" xfId="3" applyFont="1" applyFill="1" applyBorder="1" applyAlignment="1">
      <alignment vertical="center" shrinkToFit="1"/>
    </xf>
    <xf numFmtId="0" fontId="15" fillId="2" borderId="24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41" fontId="41" fillId="2" borderId="13" xfId="4" applyFont="1" applyFill="1" applyBorder="1" applyAlignment="1">
      <alignment horizontal="center" vertical="center" shrinkToFit="1"/>
    </xf>
    <xf numFmtId="41" fontId="41" fillId="2" borderId="5" xfId="4" applyFont="1" applyFill="1" applyBorder="1" applyAlignment="1">
      <alignment horizontal="center" vertical="center" shrinkToFit="1"/>
    </xf>
    <xf numFmtId="41" fontId="40" fillId="2" borderId="5" xfId="4" applyFont="1" applyFill="1" applyBorder="1" applyAlignment="1">
      <alignment horizontal="center" vertical="center" shrinkToFit="1"/>
    </xf>
    <xf numFmtId="41" fontId="41" fillId="2" borderId="8" xfId="4" applyFont="1" applyFill="1" applyBorder="1" applyAlignment="1">
      <alignment horizontal="center" vertical="center" shrinkToFit="1"/>
    </xf>
    <xf numFmtId="41" fontId="40" fillId="2" borderId="5" xfId="3" applyFont="1" applyFill="1" applyBorder="1" applyAlignment="1">
      <alignment horizontal="center" vertical="center" shrinkToFit="1"/>
    </xf>
    <xf numFmtId="41" fontId="40" fillId="2" borderId="8" xfId="4" applyFont="1" applyFill="1" applyBorder="1" applyAlignment="1">
      <alignment horizontal="center" vertical="center" shrinkToFit="1"/>
    </xf>
  </cellXfs>
  <cellStyles count="26">
    <cellStyle name="백분율" xfId="8" builtinId="5"/>
    <cellStyle name="쉼표 [0]" xfId="7" builtinId="6"/>
    <cellStyle name="쉼표 [0] 2" xfId="3"/>
    <cellStyle name="쉼표 [0] 2 2" xfId="5"/>
    <cellStyle name="쉼표 [0] 2 2 2" xfId="11"/>
    <cellStyle name="쉼표 [0] 2 2 2 2" xfId="21"/>
    <cellStyle name="쉼표 [0] 2 2 3" xfId="16"/>
    <cellStyle name="쉼표 [0] 2 3" xfId="9"/>
    <cellStyle name="쉼표 [0] 2 3 2" xfId="19"/>
    <cellStyle name="쉼표 [0] 2 4" xfId="14"/>
    <cellStyle name="쉼표 [0] 3" xfId="4"/>
    <cellStyle name="쉼표 [0] 3 2" xfId="6"/>
    <cellStyle name="쉼표 [0] 3 2 2" xfId="12"/>
    <cellStyle name="쉼표 [0] 3 2 2 2" xfId="22"/>
    <cellStyle name="쉼표 [0] 3 2 3" xfId="17"/>
    <cellStyle name="쉼표 [0] 3 3" xfId="10"/>
    <cellStyle name="쉼표 [0] 3 3 2" xfId="20"/>
    <cellStyle name="쉼표 [0] 3 4" xfId="15"/>
    <cellStyle name="쉼표 [0] 4" xfId="13"/>
    <cellStyle name="쉼표 [0] 4 2" xfId="23"/>
    <cellStyle name="쉼표 [0] 5" xfId="18"/>
    <cellStyle name="쉼표 [0] 6" xfId="25"/>
    <cellStyle name="표준" xfId="0" builtinId="0"/>
    <cellStyle name="표준 2" xfId="2"/>
    <cellStyle name="표준 3" xfId="1"/>
    <cellStyle name="표준 4" xfId="24"/>
  </cellStyles>
  <dxfs count="0"/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에너지 사용량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8073064849674665E-2"/>
          <c:y val="8.302347417840375E-2"/>
          <c:w val="0.92740510864758652"/>
          <c:h val="0.74862282355550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'공원(전체)'!$C$7:$C$18</c:f>
              <c:numCache>
                <c:formatCode>_-* #,##0.00_-;\-* #,##0.00_-;_-* "-"_-;_-@_-</c:formatCode>
                <c:ptCount val="12"/>
                <c:pt idx="0">
                  <c:v>26.94</c:v>
                </c:pt>
                <c:pt idx="1">
                  <c:v>23.84</c:v>
                </c:pt>
                <c:pt idx="2">
                  <c:v>18.16</c:v>
                </c:pt>
                <c:pt idx="3">
                  <c:v>16.149999999999999</c:v>
                </c:pt>
                <c:pt idx="4">
                  <c:v>13.55</c:v>
                </c:pt>
                <c:pt idx="5">
                  <c:v>14.29</c:v>
                </c:pt>
                <c:pt idx="6">
                  <c:v>15.51</c:v>
                </c:pt>
                <c:pt idx="7">
                  <c:v>17.27</c:v>
                </c:pt>
                <c:pt idx="8">
                  <c:v>18.47</c:v>
                </c:pt>
                <c:pt idx="9">
                  <c:v>20.62</c:v>
                </c:pt>
                <c:pt idx="10">
                  <c:v>24.169999999999998</c:v>
                </c:pt>
                <c:pt idx="11">
                  <c:v>24.13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2-4141-89E7-B5E649687A17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2024년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'공원(전체)'!$F$7:$F$18</c:f>
              <c:numCache>
                <c:formatCode>_-* #,##0.00_-;\-* #,##0.00_-;_-* "-"_-;_-@_-</c:formatCode>
                <c:ptCount val="12"/>
                <c:pt idx="0">
                  <c:v>29.54</c:v>
                </c:pt>
                <c:pt idx="1">
                  <c:v>27.740000000000002</c:v>
                </c:pt>
                <c:pt idx="2">
                  <c:v>21.92</c:v>
                </c:pt>
                <c:pt idx="3">
                  <c:v>18.75</c:v>
                </c:pt>
                <c:pt idx="4">
                  <c:v>15.52</c:v>
                </c:pt>
                <c:pt idx="5">
                  <c:v>15.940000000000001</c:v>
                </c:pt>
                <c:pt idx="6">
                  <c:v>18.940000000000001</c:v>
                </c:pt>
                <c:pt idx="7">
                  <c:v>20.61</c:v>
                </c:pt>
                <c:pt idx="8">
                  <c:v>19.099999999999998</c:v>
                </c:pt>
                <c:pt idx="9">
                  <c:v>19.200000000000003</c:v>
                </c:pt>
                <c:pt idx="10">
                  <c:v>22.86</c:v>
                </c:pt>
                <c:pt idx="11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D2-4141-89E7-B5E649687A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10"/>
        </c:scaling>
        <c:delete val="1"/>
        <c:axPos val="l"/>
        <c:numFmt formatCode="_-* #,##0.00_-;\-* #,##0.00_-;_-* &quot;-&quot;_-;_-@_-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사용요금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'공원(전체)'!$D$7:$D$18</c:f>
              <c:numCache>
                <c:formatCode>_(* #,##0_);_(* \(#,##0\);_(* "-"_);_(@_)</c:formatCode>
                <c:ptCount val="12"/>
                <c:pt idx="0">
                  <c:v>10954590</c:v>
                </c:pt>
                <c:pt idx="1">
                  <c:v>9146400</c:v>
                </c:pt>
                <c:pt idx="2">
                  <c:v>8586960</c:v>
                </c:pt>
                <c:pt idx="3">
                  <c:v>8161420</c:v>
                </c:pt>
                <c:pt idx="4">
                  <c:v>7890780</c:v>
                </c:pt>
                <c:pt idx="5">
                  <c:v>8199800</c:v>
                </c:pt>
                <c:pt idx="6">
                  <c:v>10299390</c:v>
                </c:pt>
                <c:pt idx="7">
                  <c:v>11740740</c:v>
                </c:pt>
                <c:pt idx="8">
                  <c:v>9723260</c:v>
                </c:pt>
                <c:pt idx="9">
                  <c:v>10393740</c:v>
                </c:pt>
                <c:pt idx="10">
                  <c:v>11823000</c:v>
                </c:pt>
                <c:pt idx="11">
                  <c:v>12362200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B-405C-9CF3-8C386ED0B7EA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2024년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'공원(전체)'!$G$7:$G$18</c:f>
              <c:numCache>
                <c:formatCode>_(* #,##0_);_(* \(#,##0\);_(* "-"_);_(@_)</c:formatCode>
                <c:ptCount val="12"/>
                <c:pt idx="0">
                  <c:v>20595740</c:v>
                </c:pt>
                <c:pt idx="1">
                  <c:v>19525900</c:v>
                </c:pt>
                <c:pt idx="2">
                  <c:v>14775180</c:v>
                </c:pt>
                <c:pt idx="3">
                  <c:v>12908680</c:v>
                </c:pt>
                <c:pt idx="4">
                  <c:v>11531810</c:v>
                </c:pt>
                <c:pt idx="5">
                  <c:v>12525190</c:v>
                </c:pt>
                <c:pt idx="6">
                  <c:v>15771432</c:v>
                </c:pt>
                <c:pt idx="7">
                  <c:v>16656330</c:v>
                </c:pt>
                <c:pt idx="8">
                  <c:v>14556430</c:v>
                </c:pt>
                <c:pt idx="9">
                  <c:v>15013670</c:v>
                </c:pt>
                <c:pt idx="10">
                  <c:v>19791980</c:v>
                </c:pt>
                <c:pt idx="11">
                  <c:v>24283780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68B-405C-9CF3-8C386ED0B7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2000000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85724</xdr:colOff>
      <xdr:row>0</xdr:row>
      <xdr:rowOff>9525</xdr:rowOff>
    </xdr:from>
    <xdr:to>
      <xdr:col>23</xdr:col>
      <xdr:colOff>221795</xdr:colOff>
      <xdr:row>12</xdr:row>
      <xdr:rowOff>238125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85724</xdr:colOff>
      <xdr:row>14</xdr:row>
      <xdr:rowOff>333376</xdr:rowOff>
    </xdr:from>
    <xdr:to>
      <xdr:col>23</xdr:col>
      <xdr:colOff>209549</xdr:colOff>
      <xdr:row>30</xdr:row>
      <xdr:rowOff>50346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.%20&#50640;&#45320;&#51648;&#44288;&#47532;&#50629;&#47924;(&#49884;&#48124;&#54924;&#44288;)/2019/2019&#45380;&#46020;%20&#50640;&#45320;&#51648;%20&#49324;&#50857;%20&#45804;&#49457;&#47456;%20&#54788;&#54889;&#54032;(&#49884;&#48124;&#54924;&#44288;)-%20&#44032;&#49828;%20&#49688;&#51221;&#51088;&#473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년대비 에너지 목표 달성 모니터링"/>
      <sheetName val="2007년 대비 에너지 목표 달성 모니터링 (2)"/>
      <sheetName val="2019년도 에너지 사용 분석 총괄표"/>
      <sheetName val="전년대비 2019년도 월별 절감률(시민회관)"/>
      <sheetName val="2007대비 2019년도 월별 절감률(시민회관) (2)"/>
      <sheetName val="2007- 현재 기본테이터 입력 (시민) "/>
      <sheetName val="2018년도 에너지 사용 분석 총괄표"/>
      <sheetName val="2018년도 월별 절감률(시민회관)"/>
      <sheetName val="07~09대비18년절감율(시민회관)"/>
      <sheetName val="그래프 (시민회관)"/>
      <sheetName val="2017년대비 18년절감율 (공원)"/>
      <sheetName val="2017년대비 18년절감율 (수련관)"/>
    </sheetNames>
    <sheetDataSet>
      <sheetData sheetId="0">
        <row r="4">
          <cell r="E4">
            <v>1113.29</v>
          </cell>
        </row>
        <row r="6">
          <cell r="E6">
            <v>1213.71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19"/>
  <sheetViews>
    <sheetView showGridLines="0" zoomScaleNormal="100" workbookViewId="0">
      <selection activeCell="M13" sqref="M13"/>
    </sheetView>
  </sheetViews>
  <sheetFormatPr defaultRowHeight="16.5"/>
  <cols>
    <col min="1" max="1" width="6.625" style="12" customWidth="1"/>
    <col min="2" max="2" width="11.25" style="12" customWidth="1"/>
    <col min="3" max="3" width="18.75" style="12" customWidth="1"/>
    <col min="4" max="4" width="12.625" style="12" customWidth="1"/>
    <col min="5" max="5" width="19.625" style="12" customWidth="1"/>
    <col min="6" max="6" width="14.875" style="12" customWidth="1"/>
    <col min="7" max="7" width="20.75" style="12" customWidth="1"/>
    <col min="8" max="9" width="14.625" style="12" customWidth="1"/>
    <col min="10" max="16" width="9" style="12"/>
    <col min="17" max="17" width="17.125" style="12" customWidth="1"/>
    <col min="18" max="16384" width="9" style="12"/>
  </cols>
  <sheetData>
    <row r="1" spans="1:9" ht="44.25" customHeight="1">
      <c r="A1" s="258" t="s">
        <v>50</v>
      </c>
      <c r="B1" s="258"/>
      <c r="C1" s="258"/>
      <c r="D1" s="258"/>
      <c r="E1" s="258"/>
      <c r="F1" s="258"/>
      <c r="G1" s="258"/>
      <c r="H1" s="258"/>
      <c r="I1" s="258"/>
    </row>
    <row r="2" spans="1:9" ht="30.75" customHeight="1" thickBot="1">
      <c r="A2" s="261" t="s">
        <v>20</v>
      </c>
      <c r="B2" s="261"/>
      <c r="C2" s="13"/>
      <c r="D2" s="13"/>
      <c r="E2" s="13"/>
      <c r="F2" s="13"/>
      <c r="G2" s="13" t="s">
        <v>42</v>
      </c>
      <c r="H2" s="13"/>
      <c r="I2" s="125" t="s">
        <v>45</v>
      </c>
    </row>
    <row r="3" spans="1:9" ht="30" customHeight="1">
      <c r="A3" s="259" t="s">
        <v>1</v>
      </c>
      <c r="B3" s="262" t="s">
        <v>47</v>
      </c>
      <c r="C3" s="262"/>
      <c r="D3" s="262" t="s">
        <v>48</v>
      </c>
      <c r="E3" s="262"/>
      <c r="F3" s="263" t="s">
        <v>36</v>
      </c>
      <c r="G3" s="263"/>
      <c r="H3" s="263"/>
      <c r="I3" s="263"/>
    </row>
    <row r="4" spans="1:9" ht="36.75" customHeight="1" thickBot="1">
      <c r="A4" s="260"/>
      <c r="B4" s="121" t="s">
        <v>19</v>
      </c>
      <c r="C4" s="83" t="s">
        <v>22</v>
      </c>
      <c r="D4" s="121" t="s">
        <v>19</v>
      </c>
      <c r="E4" s="83" t="s">
        <v>22</v>
      </c>
      <c r="F4" s="83" t="s">
        <v>8</v>
      </c>
      <c r="G4" s="83" t="s">
        <v>9</v>
      </c>
      <c r="H4" s="121" t="s">
        <v>10</v>
      </c>
      <c r="I4" s="121" t="s">
        <v>11</v>
      </c>
    </row>
    <row r="5" spans="1:9" ht="40.5" customHeight="1" thickBot="1">
      <c r="A5" s="122" t="s">
        <v>4</v>
      </c>
      <c r="B5" s="123" t="e">
        <f>SUM(B6:B17)</f>
        <v>#REF!</v>
      </c>
      <c r="C5" s="123" t="e">
        <f>SUM(C6:C17)</f>
        <v>#REF!</v>
      </c>
      <c r="D5" s="123">
        <f>SUM(D6:D17)</f>
        <v>2289.9900000000002</v>
      </c>
      <c r="E5" s="123">
        <f>SUM(E6:E17)</f>
        <v>1886648654</v>
      </c>
      <c r="F5" s="123" t="e">
        <f>D5-B5</f>
        <v>#REF!</v>
      </c>
      <c r="G5" s="123" t="e">
        <f>E5-C5</f>
        <v>#REF!</v>
      </c>
      <c r="H5" s="124" t="e">
        <f>(D5-B5)/B5</f>
        <v>#REF!</v>
      </c>
      <c r="I5" s="126" t="e">
        <f>(E5-C5)/C5</f>
        <v>#REF!</v>
      </c>
    </row>
    <row r="6" spans="1:9" ht="29.25" customHeight="1">
      <c r="A6" s="106" t="s">
        <v>13</v>
      </c>
      <c r="B6" s="107" t="e">
        <f>월별합계!C7+월별합계!C24</f>
        <v>#REF!</v>
      </c>
      <c r="C6" s="107" t="e">
        <f>월별합계!D7+월별합계!D24</f>
        <v>#REF!</v>
      </c>
      <c r="D6" s="107">
        <f>월별합계!F7+월별합계!F24</f>
        <v>230.95</v>
      </c>
      <c r="E6" s="107">
        <f>월별합계!G7+월별합계!G24</f>
        <v>202272842</v>
      </c>
      <c r="F6" s="108" t="e">
        <f>D6-B6</f>
        <v>#REF!</v>
      </c>
      <c r="G6" s="108" t="e">
        <f>E6-C6</f>
        <v>#REF!</v>
      </c>
      <c r="H6" s="109" t="e">
        <f>(D6-B6)/B6</f>
        <v>#REF!</v>
      </c>
      <c r="I6" s="110" t="e">
        <f>(E6-C6)/C6</f>
        <v>#REF!</v>
      </c>
    </row>
    <row r="7" spans="1:9" ht="29.25" customHeight="1">
      <c r="A7" s="111" t="s">
        <v>14</v>
      </c>
      <c r="B7" s="112" t="e">
        <f>월별합계!C8+월별합계!C25</f>
        <v>#REF!</v>
      </c>
      <c r="C7" s="112" t="e">
        <f>월별합계!D8+월별합계!D25</f>
        <v>#REF!</v>
      </c>
      <c r="D7" s="112">
        <f>월별합계!F8+월별합계!F25</f>
        <v>190.95</v>
      </c>
      <c r="E7" s="112">
        <f>월별합계!G8+월별합계!G25</f>
        <v>166165827</v>
      </c>
      <c r="F7" s="104" t="e">
        <f t="shared" ref="F7:F13" si="0">D7-B7</f>
        <v>#REF!</v>
      </c>
      <c r="G7" s="104" t="e">
        <f t="shared" ref="G7:G13" si="1">E7-C7</f>
        <v>#REF!</v>
      </c>
      <c r="H7" s="113" t="e">
        <f t="shared" ref="H7:H13" si="2">(D7-B7)/B7</f>
        <v>#REF!</v>
      </c>
      <c r="I7" s="114" t="e">
        <f>(E7-C7)/C7</f>
        <v>#REF!</v>
      </c>
    </row>
    <row r="8" spans="1:9" ht="29.25" customHeight="1">
      <c r="A8" s="111" t="s">
        <v>15</v>
      </c>
      <c r="B8" s="112" t="e">
        <f>월별합계!C9+월별합계!C26</f>
        <v>#REF!</v>
      </c>
      <c r="C8" s="112" t="e">
        <f>월별합계!D9+월별합계!D26</f>
        <v>#REF!</v>
      </c>
      <c r="D8" s="112">
        <f>월별합계!F9+월별합계!F26</f>
        <v>173.46000000000004</v>
      </c>
      <c r="E8" s="112">
        <f>월별합계!G9+월별합계!G26</f>
        <v>139721787</v>
      </c>
      <c r="F8" s="104" t="e">
        <f t="shared" si="0"/>
        <v>#REF!</v>
      </c>
      <c r="G8" s="104" t="e">
        <f t="shared" si="1"/>
        <v>#REF!</v>
      </c>
      <c r="H8" s="113" t="e">
        <f t="shared" si="2"/>
        <v>#REF!</v>
      </c>
      <c r="I8" s="114" t="e">
        <f t="shared" ref="I8" si="3">(E8-C8)/C8</f>
        <v>#REF!</v>
      </c>
    </row>
    <row r="9" spans="1:9" ht="29.25" customHeight="1">
      <c r="A9" s="111" t="s">
        <v>16</v>
      </c>
      <c r="B9" s="112" t="e">
        <f>월별합계!C10+월별합계!C27</f>
        <v>#REF!</v>
      </c>
      <c r="C9" s="112" t="e">
        <f>월별합계!D10+월별합계!D27</f>
        <v>#REF!</v>
      </c>
      <c r="D9" s="112">
        <f>월별합계!F10+월별합계!F27</f>
        <v>138.94</v>
      </c>
      <c r="E9" s="112">
        <f>월별합계!G10+월별합계!G27</f>
        <v>108295301</v>
      </c>
      <c r="F9" s="104" t="e">
        <f t="shared" si="0"/>
        <v>#REF!</v>
      </c>
      <c r="G9" s="104" t="e">
        <f t="shared" si="1"/>
        <v>#REF!</v>
      </c>
      <c r="H9" s="113" t="e">
        <f t="shared" si="2"/>
        <v>#REF!</v>
      </c>
      <c r="I9" s="114" t="e">
        <f>(E9-C9)/C9</f>
        <v>#REF!</v>
      </c>
    </row>
    <row r="10" spans="1:9" ht="29.25" customHeight="1">
      <c r="A10" s="111" t="s">
        <v>17</v>
      </c>
      <c r="B10" s="112" t="e">
        <f>월별합계!C11+월별합계!C28</f>
        <v>#REF!</v>
      </c>
      <c r="C10" s="112" t="e">
        <f>월별합계!D11+월별합계!D28</f>
        <v>#REF!</v>
      </c>
      <c r="D10" s="112">
        <f>월별합계!F11+월별합계!F28</f>
        <v>150.63</v>
      </c>
      <c r="E10" s="112">
        <f>월별합계!G11+월별합계!G28</f>
        <v>115319050</v>
      </c>
      <c r="F10" s="104" t="e">
        <f t="shared" si="0"/>
        <v>#REF!</v>
      </c>
      <c r="G10" s="104" t="e">
        <f t="shared" si="1"/>
        <v>#REF!</v>
      </c>
      <c r="H10" s="113" t="e">
        <f t="shared" si="2"/>
        <v>#REF!</v>
      </c>
      <c r="I10" s="114" t="e">
        <f>(E10-C10)/C10</f>
        <v>#REF!</v>
      </c>
    </row>
    <row r="11" spans="1:9" ht="29.25" customHeight="1">
      <c r="A11" s="111" t="s">
        <v>18</v>
      </c>
      <c r="B11" s="112" t="e">
        <f>월별합계!C12+월별합계!C29</f>
        <v>#REF!</v>
      </c>
      <c r="C11" s="112" t="e">
        <f>월별합계!D12+월별합계!D29</f>
        <v>#REF!</v>
      </c>
      <c r="D11" s="112">
        <f>월별합계!F12+월별합계!F29</f>
        <v>184.04</v>
      </c>
      <c r="E11" s="112">
        <f>월별합계!G12+월별합계!G29</f>
        <v>150251286</v>
      </c>
      <c r="F11" s="104" t="e">
        <f t="shared" si="0"/>
        <v>#REF!</v>
      </c>
      <c r="G11" s="104" t="e">
        <f t="shared" si="1"/>
        <v>#REF!</v>
      </c>
      <c r="H11" s="113" t="e">
        <f t="shared" si="2"/>
        <v>#REF!</v>
      </c>
      <c r="I11" s="114" t="e">
        <f>(E11-C11)/C11</f>
        <v>#REF!</v>
      </c>
    </row>
    <row r="12" spans="1:9" ht="29.25" customHeight="1">
      <c r="A12" s="111" t="s">
        <v>5</v>
      </c>
      <c r="B12" s="112" t="e">
        <f>월별합계!C13+월별합계!C30</f>
        <v>#REF!</v>
      </c>
      <c r="C12" s="112" t="e">
        <f>월별합계!D13+월별합계!D30</f>
        <v>#REF!</v>
      </c>
      <c r="D12" s="112">
        <f>월별합계!F13+월별합계!F30</f>
        <v>227.15</v>
      </c>
      <c r="E12" s="112">
        <f>월별합계!G13+월별합계!G30</f>
        <v>185953468</v>
      </c>
      <c r="F12" s="104" t="e">
        <f t="shared" si="0"/>
        <v>#REF!</v>
      </c>
      <c r="G12" s="104" t="e">
        <f t="shared" si="1"/>
        <v>#REF!</v>
      </c>
      <c r="H12" s="113" t="e">
        <f t="shared" si="2"/>
        <v>#REF!</v>
      </c>
      <c r="I12" s="114" t="e">
        <f>(E12-C12)/C12</f>
        <v>#REF!</v>
      </c>
    </row>
    <row r="13" spans="1:9" ht="29.25" customHeight="1">
      <c r="A13" s="111" t="s">
        <v>6</v>
      </c>
      <c r="B13" s="112" t="e">
        <f>월별합계!C14+월별합계!C31</f>
        <v>#REF!</v>
      </c>
      <c r="C13" s="112" t="e">
        <f>월별합계!D14+월별합계!D31</f>
        <v>#REF!</v>
      </c>
      <c r="D13" s="112">
        <f>월별합계!F14+월별합계!F31</f>
        <v>243.71</v>
      </c>
      <c r="E13" s="112">
        <f>월별합계!G14+월별합계!G31</f>
        <v>195463299</v>
      </c>
      <c r="F13" s="104" t="e">
        <f t="shared" si="0"/>
        <v>#REF!</v>
      </c>
      <c r="G13" s="104" t="e">
        <f t="shared" si="1"/>
        <v>#REF!</v>
      </c>
      <c r="H13" s="113" t="e">
        <f t="shared" si="2"/>
        <v>#REF!</v>
      </c>
      <c r="I13" s="114" t="e">
        <f>(E13-C13)/C13</f>
        <v>#REF!</v>
      </c>
    </row>
    <row r="14" spans="1:9" ht="29.25" customHeight="1">
      <c r="A14" s="111" t="s">
        <v>12</v>
      </c>
      <c r="B14" s="112" t="e">
        <f>월별합계!C15+월별합계!C32</f>
        <v>#REF!</v>
      </c>
      <c r="C14" s="112" t="e">
        <f>월별합계!D15+월별합계!D32</f>
        <v>#REF!</v>
      </c>
      <c r="D14" s="112">
        <f>월별합계!F15+월별합계!F32</f>
        <v>203.79</v>
      </c>
      <c r="E14" s="112">
        <f>월별합계!G15+월별합계!G32</f>
        <v>149690681</v>
      </c>
      <c r="F14" s="104" t="e">
        <f t="shared" ref="F14" si="4">D14-B14</f>
        <v>#REF!</v>
      </c>
      <c r="G14" s="104" t="e">
        <f t="shared" ref="G14" si="5">E14-C14</f>
        <v>#REF!</v>
      </c>
      <c r="H14" s="113" t="e">
        <f t="shared" ref="H14" si="6">(D14-B14)/B14</f>
        <v>#REF!</v>
      </c>
      <c r="I14" s="114" t="e">
        <f t="shared" ref="I14" si="7">(E14-C14)/C14</f>
        <v>#REF!</v>
      </c>
    </row>
    <row r="15" spans="1:9" ht="29.25" customHeight="1">
      <c r="A15" s="111" t="s">
        <v>33</v>
      </c>
      <c r="B15" s="115" t="e">
        <f>월별합계!C16+월별합계!C33</f>
        <v>#REF!</v>
      </c>
      <c r="C15" s="115" t="e">
        <f>월별합계!D16+월별합계!D33</f>
        <v>#REF!</v>
      </c>
      <c r="D15" s="115">
        <f>월별합계!F16+월별합계!F33</f>
        <v>162.71</v>
      </c>
      <c r="E15" s="112">
        <f>월별합계!G16+월별합계!G33</f>
        <v>127906726</v>
      </c>
      <c r="F15" s="104" t="e">
        <f t="shared" ref="F15:F17" si="8">D15-B15</f>
        <v>#REF!</v>
      </c>
      <c r="G15" s="104" t="e">
        <f t="shared" ref="G15:G17" si="9">E15-C15</f>
        <v>#REF!</v>
      </c>
      <c r="H15" s="113" t="e">
        <f t="shared" ref="H15:H17" si="10">(D15-B15)/B15</f>
        <v>#REF!</v>
      </c>
      <c r="I15" s="114" t="e">
        <f t="shared" ref="I15:I17" si="11">(E15-C15)/C15</f>
        <v>#REF!</v>
      </c>
    </row>
    <row r="16" spans="1:9" ht="29.25" customHeight="1">
      <c r="A16" s="111" t="s">
        <v>34</v>
      </c>
      <c r="B16" s="115" t="e">
        <f>월별합계!C17+월별합계!C34</f>
        <v>#REF!</v>
      </c>
      <c r="C16" s="115" t="e">
        <f>월별합계!D17+월별합계!D34</f>
        <v>#REF!</v>
      </c>
      <c r="D16" s="115">
        <f>월별합계!F17+월별합계!F34</f>
        <v>170.84</v>
      </c>
      <c r="E16" s="112">
        <f>월별합계!G17+월별합계!G34</f>
        <v>152300507</v>
      </c>
      <c r="F16" s="104" t="e">
        <f t="shared" si="8"/>
        <v>#REF!</v>
      </c>
      <c r="G16" s="104" t="e">
        <f t="shared" si="9"/>
        <v>#REF!</v>
      </c>
      <c r="H16" s="113" t="e">
        <f t="shared" si="10"/>
        <v>#REF!</v>
      </c>
      <c r="I16" s="114" t="e">
        <f t="shared" si="11"/>
        <v>#REF!</v>
      </c>
    </row>
    <row r="17" spans="1:17" ht="29.25" customHeight="1" thickBot="1">
      <c r="A17" s="116" t="s">
        <v>35</v>
      </c>
      <c r="B17" s="117" t="e">
        <f>월별합계!C18+월별합계!C35</f>
        <v>#REF!</v>
      </c>
      <c r="C17" s="117" t="e">
        <f>월별합계!D18+월별합계!D35</f>
        <v>#REF!</v>
      </c>
      <c r="D17" s="117">
        <f>월별합계!F18+월별합계!F35</f>
        <v>212.82</v>
      </c>
      <c r="E17" s="118">
        <f>월별합계!G18+월별합계!G35</f>
        <v>193307880</v>
      </c>
      <c r="F17" s="105" t="e">
        <f t="shared" si="8"/>
        <v>#REF!</v>
      </c>
      <c r="G17" s="105" t="e">
        <f t="shared" si="9"/>
        <v>#REF!</v>
      </c>
      <c r="H17" s="119" t="e">
        <f t="shared" si="10"/>
        <v>#REF!</v>
      </c>
      <c r="I17" s="120" t="e">
        <f t="shared" si="11"/>
        <v>#REF!</v>
      </c>
    </row>
    <row r="19" spans="1:17">
      <c r="Q19" s="39"/>
    </row>
  </sheetData>
  <mergeCells count="6">
    <mergeCell ref="A1:I1"/>
    <mergeCell ref="A3:A4"/>
    <mergeCell ref="A2:B2"/>
    <mergeCell ref="D3:E3"/>
    <mergeCell ref="B3:C3"/>
    <mergeCell ref="F3:I3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6"/>
  <sheetViews>
    <sheetView showGridLines="0" zoomScaleNormal="100" workbookViewId="0">
      <selection activeCell="M13" sqref="M13"/>
    </sheetView>
  </sheetViews>
  <sheetFormatPr defaultRowHeight="16.5"/>
  <cols>
    <col min="1" max="1" width="14.625" style="12" customWidth="1"/>
    <col min="2" max="2" width="8.875" style="12" customWidth="1"/>
    <col min="3" max="3" width="9.125" style="12" customWidth="1"/>
    <col min="4" max="4" width="16.5" style="12" customWidth="1"/>
    <col min="5" max="5" width="7.75" style="12" customWidth="1"/>
    <col min="6" max="6" width="9.875" style="12" customWidth="1"/>
    <col min="7" max="7" width="14.625" style="12" customWidth="1"/>
    <col min="8" max="8" width="8.5" style="12" customWidth="1"/>
    <col min="9" max="9" width="15.25" style="12" customWidth="1"/>
    <col min="10" max="10" width="11.625" style="12" customWidth="1"/>
    <col min="11" max="11" width="10.75" style="12" customWidth="1"/>
    <col min="12" max="16384" width="9" style="12"/>
  </cols>
  <sheetData>
    <row r="1" spans="1:13" ht="24" customHeight="1">
      <c r="A1" s="264" t="s">
        <v>32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3" ht="18" thickBot="1">
      <c r="A2" s="36" t="s">
        <v>25</v>
      </c>
      <c r="B2" s="36"/>
      <c r="C2" s="14"/>
      <c r="D2" s="14"/>
      <c r="E2" s="14"/>
      <c r="F2" s="14"/>
      <c r="G2" s="14"/>
      <c r="H2" s="14"/>
      <c r="I2" s="14"/>
      <c r="K2" s="81" t="s">
        <v>45</v>
      </c>
    </row>
    <row r="3" spans="1:13" s="62" customFormat="1" ht="24.95" customHeight="1">
      <c r="A3" s="273" t="s">
        <v>1</v>
      </c>
      <c r="B3" s="276" t="s">
        <v>49</v>
      </c>
      <c r="C3" s="276"/>
      <c r="D3" s="277"/>
      <c r="E3" s="273" t="s">
        <v>48</v>
      </c>
      <c r="F3" s="276"/>
      <c r="G3" s="278"/>
      <c r="H3" s="270" t="s">
        <v>36</v>
      </c>
      <c r="I3" s="271"/>
      <c r="J3" s="271"/>
      <c r="K3" s="272"/>
    </row>
    <row r="4" spans="1:13" s="62" customFormat="1" ht="29.25" customHeight="1" thickBot="1">
      <c r="A4" s="274"/>
      <c r="B4" s="76" t="s">
        <v>26</v>
      </c>
      <c r="C4" s="77" t="s">
        <v>19</v>
      </c>
      <c r="D4" s="78" t="s">
        <v>3</v>
      </c>
      <c r="E4" s="129" t="s">
        <v>26</v>
      </c>
      <c r="F4" s="77" t="s">
        <v>19</v>
      </c>
      <c r="G4" s="79" t="s">
        <v>44</v>
      </c>
      <c r="H4" s="208" t="s">
        <v>8</v>
      </c>
      <c r="I4" s="76" t="s">
        <v>9</v>
      </c>
      <c r="J4" s="77" t="s">
        <v>10</v>
      </c>
      <c r="K4" s="17" t="s">
        <v>11</v>
      </c>
    </row>
    <row r="5" spans="1:13" s="62" customFormat="1" ht="24.95" customHeight="1" thickBot="1">
      <c r="A5" s="47" t="s">
        <v>38</v>
      </c>
      <c r="B5" s="48" t="s">
        <v>37</v>
      </c>
      <c r="C5" s="49" t="e">
        <f>SUM(C6:C8)</f>
        <v>#REF!</v>
      </c>
      <c r="D5" s="50" t="e">
        <f>SUM(D6:D8)</f>
        <v>#REF!</v>
      </c>
      <c r="E5" s="47" t="s">
        <v>37</v>
      </c>
      <c r="F5" s="49">
        <f>SUM(F6:F8)</f>
        <v>2289.9899999999998</v>
      </c>
      <c r="G5" s="72">
        <f>SUM(G6:G8)</f>
        <v>1886648654</v>
      </c>
      <c r="H5" s="51" t="e">
        <f t="shared" ref="H5:I8" si="0">F5-C5</f>
        <v>#REF!</v>
      </c>
      <c r="I5" s="23" t="e">
        <f t="shared" si="0"/>
        <v>#REF!</v>
      </c>
      <c r="J5" s="132" t="e">
        <f t="shared" ref="J5:K8" si="1">(F5-C5)/C5</f>
        <v>#REF!</v>
      </c>
      <c r="K5" s="133" t="e">
        <f t="shared" si="1"/>
        <v>#REF!</v>
      </c>
    </row>
    <row r="6" spans="1:13" s="62" customFormat="1" ht="24.95" customHeight="1">
      <c r="A6" s="84" t="s">
        <v>23</v>
      </c>
      <c r="B6" s="53" t="e">
        <f>C6/C5</f>
        <v>#REF!</v>
      </c>
      <c r="C6" s="85" t="e">
        <f>C15+C23</f>
        <v>#REF!</v>
      </c>
      <c r="D6" s="86" t="e">
        <f t="shared" ref="C6:G8" si="2">D15+D23</f>
        <v>#REF!</v>
      </c>
      <c r="E6" s="74">
        <f>F6/F5</f>
        <v>0.71305988235756501</v>
      </c>
      <c r="F6" s="85">
        <f t="shared" si="2"/>
        <v>1632.9</v>
      </c>
      <c r="G6" s="87">
        <f t="shared" si="2"/>
        <v>1339191230</v>
      </c>
      <c r="H6" s="88" t="e">
        <f t="shared" si="0"/>
        <v>#REF!</v>
      </c>
      <c r="I6" s="89" t="e">
        <f t="shared" si="0"/>
        <v>#REF!</v>
      </c>
      <c r="J6" s="90" t="e">
        <f t="shared" si="1"/>
        <v>#REF!</v>
      </c>
      <c r="K6" s="91" t="e">
        <f t="shared" si="1"/>
        <v>#REF!</v>
      </c>
    </row>
    <row r="7" spans="1:13" s="62" customFormat="1" ht="24.95" customHeight="1">
      <c r="A7" s="92" t="s">
        <v>39</v>
      </c>
      <c r="B7" s="53" t="e">
        <f>C7/C5</f>
        <v>#REF!</v>
      </c>
      <c r="C7" s="40">
        <f t="shared" si="2"/>
        <v>233.1</v>
      </c>
      <c r="D7" s="93">
        <f>D16+D24</f>
        <v>119282280</v>
      </c>
      <c r="E7" s="74">
        <f>F7/F5</f>
        <v>0.11367735230284849</v>
      </c>
      <c r="F7" s="40">
        <f t="shared" si="2"/>
        <v>260.32</v>
      </c>
      <c r="G7" s="94">
        <f t="shared" si="2"/>
        <v>197936122</v>
      </c>
      <c r="H7" s="95">
        <f t="shared" si="0"/>
        <v>27.22</v>
      </c>
      <c r="I7" s="41">
        <f t="shared" si="0"/>
        <v>78653842</v>
      </c>
      <c r="J7" s="96">
        <f t="shared" si="1"/>
        <v>0.11677391677391677</v>
      </c>
      <c r="K7" s="97">
        <f t="shared" si="1"/>
        <v>0.65939250993525611</v>
      </c>
    </row>
    <row r="8" spans="1:13" s="62" customFormat="1" ht="24.95" customHeight="1" thickBot="1">
      <c r="A8" s="130" t="s">
        <v>24</v>
      </c>
      <c r="B8" s="54" t="e">
        <f>C8/C5</f>
        <v>#REF!</v>
      </c>
      <c r="C8" s="98" t="e">
        <f t="shared" si="2"/>
        <v>#REF!</v>
      </c>
      <c r="D8" s="99" t="e">
        <f t="shared" si="2"/>
        <v>#REF!</v>
      </c>
      <c r="E8" s="75">
        <f>F8/F5</f>
        <v>0.17326276533958665</v>
      </c>
      <c r="F8" s="98">
        <f t="shared" si="2"/>
        <v>396.77</v>
      </c>
      <c r="G8" s="100">
        <f t="shared" si="2"/>
        <v>349521302</v>
      </c>
      <c r="H8" s="101" t="e">
        <f t="shared" si="0"/>
        <v>#REF!</v>
      </c>
      <c r="I8" s="71" t="e">
        <f t="shared" si="0"/>
        <v>#REF!</v>
      </c>
      <c r="J8" s="102" t="e">
        <f t="shared" si="1"/>
        <v>#REF!</v>
      </c>
      <c r="K8" s="103" t="e">
        <f t="shared" si="1"/>
        <v>#REF!</v>
      </c>
    </row>
    <row r="9" spans="1:13" ht="21" customHeight="1">
      <c r="A9" s="60" t="s">
        <v>41</v>
      </c>
      <c r="B9" s="18"/>
      <c r="C9" s="52"/>
      <c r="D9" s="52"/>
      <c r="E9" s="52"/>
      <c r="F9" s="52"/>
      <c r="G9" s="52"/>
      <c r="H9" s="20"/>
      <c r="I9" s="20"/>
      <c r="J9" s="21"/>
      <c r="K9" s="21"/>
    </row>
    <row r="10" spans="1:13" ht="7.5" customHeight="1">
      <c r="A10" s="18"/>
      <c r="B10" s="18"/>
      <c r="C10" s="52"/>
      <c r="D10" s="52"/>
      <c r="E10" s="52"/>
      <c r="F10" s="52"/>
      <c r="G10" s="52"/>
      <c r="H10" s="20"/>
      <c r="I10" s="20"/>
      <c r="J10" s="21"/>
      <c r="K10" s="21"/>
    </row>
    <row r="11" spans="1:13" ht="21" customHeight="1" thickBot="1">
      <c r="A11" s="36" t="s">
        <v>0</v>
      </c>
      <c r="B11" s="36"/>
      <c r="C11" s="14"/>
      <c r="D11" s="14"/>
      <c r="E11" s="14"/>
      <c r="F11" s="14"/>
      <c r="G11" s="14"/>
      <c r="H11" s="14"/>
      <c r="I11" s="14"/>
      <c r="K11" s="81" t="s">
        <v>45</v>
      </c>
    </row>
    <row r="12" spans="1:13" ht="24.95" customHeight="1">
      <c r="A12" s="265" t="s">
        <v>40</v>
      </c>
      <c r="B12" s="282" t="str">
        <f>B3</f>
        <v>2007년</v>
      </c>
      <c r="C12" s="283"/>
      <c r="D12" s="283"/>
      <c r="E12" s="284" t="str">
        <f>E3</f>
        <v>2022년</v>
      </c>
      <c r="F12" s="283"/>
      <c r="G12" s="285"/>
      <c r="H12" s="267" t="str">
        <f>H3</f>
        <v>증감비교</v>
      </c>
      <c r="I12" s="268"/>
      <c r="J12" s="268"/>
      <c r="K12" s="269"/>
    </row>
    <row r="13" spans="1:13" ht="28.5" customHeight="1" thickBot="1">
      <c r="A13" s="266"/>
      <c r="B13" s="76" t="s">
        <v>26</v>
      </c>
      <c r="C13" s="77" t="s">
        <v>19</v>
      </c>
      <c r="D13" s="78" t="s">
        <v>3</v>
      </c>
      <c r="E13" s="129" t="s">
        <v>26</v>
      </c>
      <c r="F13" s="77" t="s">
        <v>19</v>
      </c>
      <c r="G13" s="79" t="s">
        <v>3</v>
      </c>
      <c r="H13" s="80" t="s">
        <v>8</v>
      </c>
      <c r="I13" s="15" t="s">
        <v>9</v>
      </c>
      <c r="J13" s="16" t="s">
        <v>10</v>
      </c>
      <c r="K13" s="17" t="s">
        <v>11</v>
      </c>
    </row>
    <row r="14" spans="1:13" ht="24.95" customHeight="1" thickBot="1">
      <c r="A14" s="55" t="s">
        <v>4</v>
      </c>
      <c r="B14" s="48" t="s">
        <v>37</v>
      </c>
      <c r="C14" s="56" t="e">
        <f>SUM(C15:C17)</f>
        <v>#REF!</v>
      </c>
      <c r="D14" s="57" t="e">
        <f>SUM(D15:D17)</f>
        <v>#REF!</v>
      </c>
      <c r="E14" s="47" t="s">
        <v>37</v>
      </c>
      <c r="F14" s="56">
        <f>SUM(F15:F17)</f>
        <v>1564.6200000000001</v>
      </c>
      <c r="G14" s="73">
        <f>SUM(G15:G17)</f>
        <v>1259135802</v>
      </c>
      <c r="H14" s="58" t="e">
        <f>F14-C14</f>
        <v>#REF!</v>
      </c>
      <c r="I14" s="30" t="e">
        <f t="shared" ref="H14:I17" si="3">G14-D14</f>
        <v>#REF!</v>
      </c>
      <c r="J14" s="31" t="e">
        <f t="shared" ref="J14:K17" si="4">(F14-C14)/C14</f>
        <v>#REF!</v>
      </c>
      <c r="K14" s="32" t="e">
        <f t="shared" si="4"/>
        <v>#REF!</v>
      </c>
    </row>
    <row r="15" spans="1:13" ht="24.95" customHeight="1">
      <c r="A15" s="144" t="s">
        <v>23</v>
      </c>
      <c r="B15" s="53" t="e">
        <f>C15/C14</f>
        <v>#REF!</v>
      </c>
      <c r="C15" s="145" t="e">
        <f>시민회관!#REF!</f>
        <v>#REF!</v>
      </c>
      <c r="D15" s="146" t="e">
        <f>시민회관!#REF!</f>
        <v>#REF!</v>
      </c>
      <c r="E15" s="74">
        <f>F15/F14</f>
        <v>0.71849394741215122</v>
      </c>
      <c r="F15" s="145">
        <f>시민회관!H6</f>
        <v>1124.17</v>
      </c>
      <c r="G15" s="147">
        <f>시민회관!I6</f>
        <v>911725970</v>
      </c>
      <c r="H15" s="148" t="e">
        <f t="shared" si="3"/>
        <v>#REF!</v>
      </c>
      <c r="I15" s="149" t="e">
        <f t="shared" si="3"/>
        <v>#REF!</v>
      </c>
      <c r="J15" s="150" t="e">
        <f t="shared" si="4"/>
        <v>#REF!</v>
      </c>
      <c r="K15" s="151" t="e">
        <f t="shared" si="4"/>
        <v>#REF!</v>
      </c>
    </row>
    <row r="16" spans="1:13" ht="24.95" customHeight="1">
      <c r="A16" s="152" t="s">
        <v>39</v>
      </c>
      <c r="B16" s="53" t="e">
        <f>C16/C14</f>
        <v>#REF!</v>
      </c>
      <c r="C16" s="153">
        <f>'공원(전체)'!C24</f>
        <v>217</v>
      </c>
      <c r="D16" s="154">
        <f>'공원(전체)'!D24</f>
        <v>104608250</v>
      </c>
      <c r="E16" s="74">
        <f>F16/F14</f>
        <v>0.15144891411333103</v>
      </c>
      <c r="F16" s="153">
        <f>'공원(전체)'!F24</f>
        <v>236.96</v>
      </c>
      <c r="G16" s="155">
        <f>'공원(전체)'!G24</f>
        <v>176599422</v>
      </c>
      <c r="H16" s="156">
        <f t="shared" si="3"/>
        <v>19.960000000000008</v>
      </c>
      <c r="I16" s="157">
        <f t="shared" si="3"/>
        <v>71991172</v>
      </c>
      <c r="J16" s="158">
        <f t="shared" si="4"/>
        <v>9.1981566820276528E-2</v>
      </c>
      <c r="K16" s="159">
        <f t="shared" si="4"/>
        <v>0.68819784290435981</v>
      </c>
      <c r="L16" s="42"/>
      <c r="M16" s="43"/>
    </row>
    <row r="17" spans="1:13" ht="24.95" customHeight="1" thickBot="1">
      <c r="A17" s="160" t="s">
        <v>24</v>
      </c>
      <c r="B17" s="54" t="e">
        <f>C17/C14</f>
        <v>#REF!</v>
      </c>
      <c r="C17" s="161" t="e">
        <f>'청소년수련관 '!#REF!</f>
        <v>#REF!</v>
      </c>
      <c r="D17" s="162" t="e">
        <f>'청소년수련관 '!#REF!</f>
        <v>#REF!</v>
      </c>
      <c r="E17" s="75">
        <f>F17/F14</f>
        <v>0.13005713847451775</v>
      </c>
      <c r="F17" s="161">
        <f>'청소년수련관 '!H6</f>
        <v>203.48999999999998</v>
      </c>
      <c r="G17" s="163">
        <f>'청소년수련관 '!I6</f>
        <v>170810410</v>
      </c>
      <c r="H17" s="164" t="e">
        <f t="shared" si="3"/>
        <v>#REF!</v>
      </c>
      <c r="I17" s="165" t="e">
        <f t="shared" si="3"/>
        <v>#REF!</v>
      </c>
      <c r="J17" s="166" t="e">
        <f t="shared" si="4"/>
        <v>#REF!</v>
      </c>
      <c r="K17" s="167" t="e">
        <f t="shared" si="4"/>
        <v>#REF!</v>
      </c>
      <c r="L17" s="42"/>
      <c r="M17" s="43"/>
    </row>
    <row r="18" spans="1:13" ht="12" customHeight="1">
      <c r="A18" s="37"/>
      <c r="B18" s="37"/>
      <c r="C18" s="275"/>
      <c r="D18" s="275"/>
      <c r="E18" s="275"/>
      <c r="F18" s="275"/>
      <c r="G18" s="275"/>
      <c r="H18" s="275"/>
      <c r="I18" s="275"/>
      <c r="J18" s="275"/>
    </row>
    <row r="19" spans="1:13" ht="21.75" customHeight="1" thickBot="1">
      <c r="A19" s="46" t="s">
        <v>7</v>
      </c>
      <c r="B19" s="46"/>
      <c r="C19" s="22"/>
      <c r="D19" s="22"/>
      <c r="E19" s="22"/>
      <c r="F19" s="22"/>
      <c r="G19" s="22"/>
      <c r="H19" s="22"/>
      <c r="I19" s="22"/>
      <c r="K19" s="81" t="s">
        <v>45</v>
      </c>
    </row>
    <row r="20" spans="1:13" ht="24.95" customHeight="1">
      <c r="A20" s="265" t="s">
        <v>40</v>
      </c>
      <c r="B20" s="277" t="str">
        <f>B3</f>
        <v>2007년</v>
      </c>
      <c r="C20" s="279"/>
      <c r="D20" s="279"/>
      <c r="E20" s="280" t="str">
        <f>E3</f>
        <v>2022년</v>
      </c>
      <c r="F20" s="279"/>
      <c r="G20" s="281"/>
      <c r="H20" s="270" t="str">
        <f>H12</f>
        <v>증감비교</v>
      </c>
      <c r="I20" s="271"/>
      <c r="J20" s="271"/>
      <c r="K20" s="272"/>
    </row>
    <row r="21" spans="1:13" ht="28.5" customHeight="1" thickBot="1">
      <c r="A21" s="266"/>
      <c r="B21" s="76" t="s">
        <v>26</v>
      </c>
      <c r="C21" s="77" t="s">
        <v>19</v>
      </c>
      <c r="D21" s="78" t="s">
        <v>3</v>
      </c>
      <c r="E21" s="129" t="s">
        <v>26</v>
      </c>
      <c r="F21" s="77" t="s">
        <v>19</v>
      </c>
      <c r="G21" s="79" t="s">
        <v>3</v>
      </c>
      <c r="H21" s="80" t="s">
        <v>8</v>
      </c>
      <c r="I21" s="15" t="s">
        <v>9</v>
      </c>
      <c r="J21" s="16" t="s">
        <v>10</v>
      </c>
      <c r="K21" s="17" t="s">
        <v>11</v>
      </c>
    </row>
    <row r="22" spans="1:13" ht="24.95" customHeight="1" thickBot="1">
      <c r="A22" s="47" t="s">
        <v>4</v>
      </c>
      <c r="B22" s="48" t="s">
        <v>37</v>
      </c>
      <c r="C22" s="49" t="e">
        <f>SUM(C23:C25)</f>
        <v>#REF!</v>
      </c>
      <c r="D22" s="50" t="e">
        <f>SUM(D23:D25)</f>
        <v>#REF!</v>
      </c>
      <c r="E22" s="47" t="s">
        <v>37</v>
      </c>
      <c r="F22" s="49">
        <f>SUM(F23:F25)</f>
        <v>725.37</v>
      </c>
      <c r="G22" s="72">
        <f>SUM(G23:G25)</f>
        <v>627512852</v>
      </c>
      <c r="H22" s="51" t="e">
        <f t="shared" ref="H22:I25" si="5">F22-C22</f>
        <v>#REF!</v>
      </c>
      <c r="I22" s="23" t="e">
        <f t="shared" si="5"/>
        <v>#REF!</v>
      </c>
      <c r="J22" s="132" t="e">
        <f t="shared" ref="J22:K25" si="6">(F22-C22)/C22</f>
        <v>#REF!</v>
      </c>
      <c r="K22" s="133" t="e">
        <f t="shared" si="6"/>
        <v>#REF!</v>
      </c>
    </row>
    <row r="23" spans="1:13" ht="24.95" customHeight="1">
      <c r="A23" s="84" t="s">
        <v>23</v>
      </c>
      <c r="B23" s="53" t="e">
        <f>C23/C22</f>
        <v>#REF!</v>
      </c>
      <c r="C23" s="135" t="e">
        <f>시민회관!#REF!</f>
        <v>#REF!</v>
      </c>
      <c r="D23" s="136" t="e">
        <f>시민회관!#REF!</f>
        <v>#REF!</v>
      </c>
      <c r="E23" s="74">
        <f>F23/F22</f>
        <v>0.70133862718336848</v>
      </c>
      <c r="F23" s="135">
        <f>시민회관!M6</f>
        <v>508.73</v>
      </c>
      <c r="G23" s="137">
        <f>시민회관!N6</f>
        <v>427465260</v>
      </c>
      <c r="H23" s="88" t="e">
        <f t="shared" si="5"/>
        <v>#REF!</v>
      </c>
      <c r="I23" s="89" t="e">
        <f t="shared" si="5"/>
        <v>#REF!</v>
      </c>
      <c r="J23" s="90" t="e">
        <f t="shared" si="6"/>
        <v>#REF!</v>
      </c>
      <c r="K23" s="91" t="e">
        <f t="shared" si="6"/>
        <v>#REF!</v>
      </c>
    </row>
    <row r="24" spans="1:13" ht="24.95" customHeight="1">
      <c r="A24" s="92" t="s">
        <v>39</v>
      </c>
      <c r="B24" s="53" t="e">
        <f>C24/C22</f>
        <v>#REF!</v>
      </c>
      <c r="C24" s="138">
        <f>'공원(전체)'!C42</f>
        <v>16.099999999999998</v>
      </c>
      <c r="D24" s="139">
        <f>'공원(전체)'!D42</f>
        <v>14674030</v>
      </c>
      <c r="E24" s="74">
        <f>F24/F22</f>
        <v>3.2204254380523045E-2</v>
      </c>
      <c r="F24" s="138">
        <f>'공원(전체)'!F42</f>
        <v>23.36</v>
      </c>
      <c r="G24" s="140">
        <f>'공원(전체)'!G42</f>
        <v>21336700</v>
      </c>
      <c r="H24" s="95">
        <f t="shared" si="5"/>
        <v>7.2600000000000016</v>
      </c>
      <c r="I24" s="41">
        <f t="shared" si="5"/>
        <v>6662670</v>
      </c>
      <c r="J24" s="96">
        <f t="shared" si="6"/>
        <v>0.45093167701863368</v>
      </c>
      <c r="K24" s="97">
        <f t="shared" si="6"/>
        <v>0.454045003315381</v>
      </c>
    </row>
    <row r="25" spans="1:13" ht="24.95" customHeight="1" thickBot="1">
      <c r="A25" s="130" t="s">
        <v>24</v>
      </c>
      <c r="B25" s="54" t="e">
        <f>C25/C22</f>
        <v>#REF!</v>
      </c>
      <c r="C25" s="141" t="e">
        <f>'청소년수련관 '!#REF!</f>
        <v>#REF!</v>
      </c>
      <c r="D25" s="142" t="e">
        <f>'청소년수련관 '!#REF!</f>
        <v>#REF!</v>
      </c>
      <c r="E25" s="75">
        <f>F25/F22</f>
        <v>0.26645711843610848</v>
      </c>
      <c r="F25" s="141">
        <f>'청소년수련관 '!M6</f>
        <v>193.28</v>
      </c>
      <c r="G25" s="143">
        <f>'청소년수련관 '!N6</f>
        <v>178710892</v>
      </c>
      <c r="H25" s="101" t="e">
        <f t="shared" si="5"/>
        <v>#REF!</v>
      </c>
      <c r="I25" s="71" t="e">
        <f t="shared" si="5"/>
        <v>#REF!</v>
      </c>
      <c r="J25" s="102" t="e">
        <f t="shared" si="6"/>
        <v>#REF!</v>
      </c>
      <c r="K25" s="103" t="e">
        <f t="shared" si="6"/>
        <v>#REF!</v>
      </c>
    </row>
    <row r="26" spans="1:13">
      <c r="C26" s="4"/>
      <c r="D26" s="4">
        <v>2020</v>
      </c>
      <c r="E26" s="4"/>
      <c r="F26" s="4"/>
    </row>
  </sheetData>
  <mergeCells count="14">
    <mergeCell ref="A1:K1"/>
    <mergeCell ref="A12:A13"/>
    <mergeCell ref="H12:K12"/>
    <mergeCell ref="H3:K3"/>
    <mergeCell ref="A20:A21"/>
    <mergeCell ref="H20:K20"/>
    <mergeCell ref="A3:A4"/>
    <mergeCell ref="C18:J18"/>
    <mergeCell ref="B3:D3"/>
    <mergeCell ref="E3:G3"/>
    <mergeCell ref="B20:D20"/>
    <mergeCell ref="E20:G20"/>
    <mergeCell ref="B12:D12"/>
    <mergeCell ref="E12:G12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35"/>
  <sheetViews>
    <sheetView showGridLines="0" zoomScaleNormal="100" workbookViewId="0">
      <selection activeCell="M13" sqref="M13"/>
    </sheetView>
  </sheetViews>
  <sheetFormatPr defaultRowHeight="16.5"/>
  <cols>
    <col min="1" max="1" width="5.75" style="12" customWidth="1"/>
    <col min="2" max="2" width="10.25" style="12" customWidth="1"/>
    <col min="3" max="3" width="9" style="12" bestFit="1" customWidth="1"/>
    <col min="4" max="4" width="14" style="12" customWidth="1"/>
    <col min="5" max="5" width="9.375" style="12" bestFit="1" customWidth="1"/>
    <col min="6" max="6" width="9" style="12" bestFit="1" customWidth="1"/>
    <col min="7" max="7" width="14.5" style="12" customWidth="1"/>
    <col min="8" max="8" width="11.375" style="12" customWidth="1"/>
    <col min="9" max="9" width="14.25" style="12" customWidth="1"/>
    <col min="10" max="11" width="11.375" style="12" customWidth="1"/>
    <col min="12" max="16384" width="9" style="12"/>
  </cols>
  <sheetData>
    <row r="1" spans="1:13" ht="44.25" customHeight="1" thickBot="1">
      <c r="A1" s="287" t="s">
        <v>28</v>
      </c>
      <c r="B1" s="288"/>
      <c r="C1" s="288"/>
      <c r="D1" s="288"/>
      <c r="E1" s="288"/>
      <c r="F1" s="288"/>
      <c r="G1" s="288"/>
      <c r="H1" s="288"/>
      <c r="I1" s="288"/>
      <c r="J1" s="288"/>
      <c r="K1" s="289"/>
    </row>
    <row r="2" spans="1:13" ht="2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ht="21" customHeight="1" thickBot="1">
      <c r="A3" s="36" t="s">
        <v>0</v>
      </c>
      <c r="B3" s="14"/>
      <c r="C3" s="14"/>
      <c r="D3" s="14"/>
      <c r="E3" s="14"/>
      <c r="F3" s="14"/>
      <c r="G3" s="14"/>
      <c r="H3" s="14"/>
      <c r="I3" s="14"/>
      <c r="K3" s="81" t="s">
        <v>45</v>
      </c>
    </row>
    <row r="4" spans="1:13" ht="27.75" customHeight="1">
      <c r="A4" s="265" t="s">
        <v>1</v>
      </c>
      <c r="B4" s="276" t="str">
        <f>시설별합계!B3</f>
        <v>2007년</v>
      </c>
      <c r="C4" s="276"/>
      <c r="D4" s="276"/>
      <c r="E4" s="276" t="str">
        <f>시설별합계!E3</f>
        <v>2022년</v>
      </c>
      <c r="F4" s="276"/>
      <c r="G4" s="276"/>
      <c r="H4" s="271" t="s">
        <v>36</v>
      </c>
      <c r="I4" s="271"/>
      <c r="J4" s="271"/>
      <c r="K4" s="272"/>
    </row>
    <row r="5" spans="1:13" ht="27.75" customHeight="1" thickBot="1">
      <c r="A5" s="286"/>
      <c r="B5" s="15" t="s">
        <v>2</v>
      </c>
      <c r="C5" s="16" t="s">
        <v>19</v>
      </c>
      <c r="D5" s="15" t="s">
        <v>3</v>
      </c>
      <c r="E5" s="15" t="s">
        <v>2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3" ht="27.75" customHeight="1" thickBot="1">
      <c r="A6" s="27" t="s">
        <v>4</v>
      </c>
      <c r="B6" s="23" t="e">
        <f t="shared" ref="B6:G6" si="0">SUM(B7:B18)</f>
        <v>#REF!</v>
      </c>
      <c r="C6" s="23" t="e">
        <f t="shared" si="0"/>
        <v>#REF!</v>
      </c>
      <c r="D6" s="23" t="e">
        <f t="shared" si="0"/>
        <v>#REF!</v>
      </c>
      <c r="E6" s="23">
        <f t="shared" si="0"/>
        <v>6803401</v>
      </c>
      <c r="F6" s="23">
        <f t="shared" si="0"/>
        <v>1564.6200000000003</v>
      </c>
      <c r="G6" s="23">
        <f t="shared" si="0"/>
        <v>1259135802</v>
      </c>
      <c r="H6" s="23" t="e">
        <f>E6-B6</f>
        <v>#REF!</v>
      </c>
      <c r="I6" s="23" t="e">
        <f>G6-D6</f>
        <v>#REF!</v>
      </c>
      <c r="J6" s="132" t="e">
        <f>(E6-B6)/B6</f>
        <v>#REF!</v>
      </c>
      <c r="K6" s="133" t="e">
        <f>(G6-D6)/D6</f>
        <v>#REF!</v>
      </c>
    </row>
    <row r="7" spans="1:13" ht="27.75" customHeight="1">
      <c r="A7" s="168" t="s">
        <v>13</v>
      </c>
      <c r="B7" s="85" t="e">
        <f>시민회관!#REF!+'공원(전체)'!B25+'청소년수련관 '!#REF!</f>
        <v>#REF!</v>
      </c>
      <c r="C7" s="85" t="e">
        <f>시민회관!#REF!+'공원(전체)'!C25+'청소년수련관 '!#REF!</f>
        <v>#REF!</v>
      </c>
      <c r="D7" s="85" t="e">
        <f>시민회관!#REF!+'공원(전체)'!D25+'청소년수련관 '!#REF!</f>
        <v>#REF!</v>
      </c>
      <c r="E7" s="85">
        <f>시민회관!G7+'공원(전체)'!E25+'청소년수련관 '!G7</f>
        <v>586210</v>
      </c>
      <c r="F7" s="85">
        <f>시민회관!H7+'공원(전체)'!F25+'청소년수련관 '!H7</f>
        <v>134.81</v>
      </c>
      <c r="G7" s="85">
        <f>시민회관!I7+'공원(전체)'!G25+'청소년수련관 '!I7</f>
        <v>112382090</v>
      </c>
      <c r="H7" s="89" t="e">
        <f t="shared" ref="H7:H18" si="1">E7-B7</f>
        <v>#REF!</v>
      </c>
      <c r="I7" s="89" t="e">
        <f>G7-D7</f>
        <v>#REF!</v>
      </c>
      <c r="J7" s="90" t="e">
        <f>(E7-B7)/B7</f>
        <v>#REF!</v>
      </c>
      <c r="K7" s="91" t="e">
        <f>(G7-D7)/D7</f>
        <v>#REF!</v>
      </c>
    </row>
    <row r="8" spans="1:13" ht="27.75" customHeight="1">
      <c r="A8" s="169" t="s">
        <v>14</v>
      </c>
      <c r="B8" s="40" t="e">
        <f>시민회관!#REF!+'공원(전체)'!B26+'청소년수련관 '!#REF!</f>
        <v>#REF!</v>
      </c>
      <c r="C8" s="40" t="e">
        <f>시민회관!#REF!+'공원(전체)'!C26+'청소년수련관 '!#REF!</f>
        <v>#REF!</v>
      </c>
      <c r="D8" s="40" t="e">
        <f>시민회관!#REF!+'공원(전체)'!D26+'청소년수련관 '!#REF!</f>
        <v>#REF!</v>
      </c>
      <c r="E8" s="85">
        <f>시민회관!G8+'공원(전체)'!E26+'청소년수련관 '!G8</f>
        <v>520515</v>
      </c>
      <c r="F8" s="85">
        <f>시민회관!H8+'공원(전체)'!F26+'청소년수련관 '!H8</f>
        <v>119.71000000000001</v>
      </c>
      <c r="G8" s="85">
        <f>시민회관!I8+'공원(전체)'!G26+'청소년수련관 '!I8</f>
        <v>100511960</v>
      </c>
      <c r="H8" s="89" t="e">
        <f t="shared" si="1"/>
        <v>#REF!</v>
      </c>
      <c r="I8" s="89" t="e">
        <f t="shared" ref="I8:I18" si="2">G8-D8</f>
        <v>#REF!</v>
      </c>
      <c r="J8" s="90" t="e">
        <f t="shared" ref="J8:J18" si="3">(E8-B8)/B8</f>
        <v>#REF!</v>
      </c>
      <c r="K8" s="97" t="e">
        <f t="shared" ref="K8:K14" si="4">(G8-D8)/D8</f>
        <v>#REF!</v>
      </c>
      <c r="L8" s="42"/>
      <c r="M8" s="43"/>
    </row>
    <row r="9" spans="1:13" ht="27.75" customHeight="1">
      <c r="A9" s="169" t="s">
        <v>15</v>
      </c>
      <c r="B9" s="40" t="e">
        <f>시민회관!#REF!+'공원(전체)'!B27+'청소년수련관 '!#REF!</f>
        <v>#REF!</v>
      </c>
      <c r="C9" s="40" t="e">
        <f>시민회관!#REF!+'공원(전체)'!C27+'청소년수련관 '!#REF!</f>
        <v>#REF!</v>
      </c>
      <c r="D9" s="40" t="e">
        <f>시민회관!#REF!+'공원(전체)'!D27+'청소년수련관 '!#REF!</f>
        <v>#REF!</v>
      </c>
      <c r="E9" s="85">
        <f>시민회관!G9+'공원(전체)'!E27+'청소년수련관 '!G9</f>
        <v>496049</v>
      </c>
      <c r="F9" s="85">
        <f>시민회관!H9+'공원(전체)'!F27+'청소년수련관 '!H9</f>
        <v>114.07000000000002</v>
      </c>
      <c r="G9" s="85">
        <f>시민회관!I9+'공원(전체)'!G27+'청소년수련관 '!I9</f>
        <v>84887640</v>
      </c>
      <c r="H9" s="89" t="e">
        <f t="shared" si="1"/>
        <v>#REF!</v>
      </c>
      <c r="I9" s="89" t="e">
        <f t="shared" si="2"/>
        <v>#REF!</v>
      </c>
      <c r="J9" s="90" t="e">
        <f t="shared" si="3"/>
        <v>#REF!</v>
      </c>
      <c r="K9" s="97" t="e">
        <f t="shared" si="4"/>
        <v>#REF!</v>
      </c>
      <c r="L9" s="42"/>
      <c r="M9" s="43"/>
    </row>
    <row r="10" spans="1:13" ht="27.75" customHeight="1">
      <c r="A10" s="169" t="s">
        <v>16</v>
      </c>
      <c r="B10" s="40" t="e">
        <f>시민회관!#REF!+'공원(전체)'!B28+'청소년수련관 '!#REF!</f>
        <v>#REF!</v>
      </c>
      <c r="C10" s="40" t="e">
        <f>시민회관!#REF!+'공원(전체)'!C28+'청소년수련관 '!#REF!</f>
        <v>#REF!</v>
      </c>
      <c r="D10" s="40" t="e">
        <f>시민회관!#REF!+'공원(전체)'!D28+'청소년수련관 '!#REF!</f>
        <v>#REF!</v>
      </c>
      <c r="E10" s="85">
        <f>시민회관!G10+'공원(전체)'!E28+'청소년수련관 '!G10</f>
        <v>464482</v>
      </c>
      <c r="F10" s="85">
        <f>시민회관!H10+'공원(전체)'!F28+'청소년수련관 '!H10</f>
        <v>106.82</v>
      </c>
      <c r="G10" s="85">
        <f>시민회관!I10+'공원(전체)'!G28+'청소년수련관 '!I10</f>
        <v>79171420</v>
      </c>
      <c r="H10" s="89" t="e">
        <f t="shared" si="1"/>
        <v>#REF!</v>
      </c>
      <c r="I10" s="89" t="e">
        <f t="shared" si="2"/>
        <v>#REF!</v>
      </c>
      <c r="J10" s="90" t="e">
        <f t="shared" si="3"/>
        <v>#REF!</v>
      </c>
      <c r="K10" s="97" t="e">
        <f t="shared" si="4"/>
        <v>#REF!</v>
      </c>
      <c r="L10" s="42"/>
      <c r="M10" s="43"/>
    </row>
    <row r="11" spans="1:13" ht="27.75" customHeight="1">
      <c r="A11" s="169" t="s">
        <v>17</v>
      </c>
      <c r="B11" s="40" t="e">
        <f>시민회관!#REF!+'공원(전체)'!B29+'청소년수련관 '!#REF!</f>
        <v>#REF!</v>
      </c>
      <c r="C11" s="40" t="e">
        <f>시민회관!#REF!+'공원(전체)'!C29+'청소년수련관 '!#REF!</f>
        <v>#REF!</v>
      </c>
      <c r="D11" s="40" t="e">
        <f>시민회관!#REF!+'공원(전체)'!D29+'청소년수련관 '!#REF!</f>
        <v>#REF!</v>
      </c>
      <c r="E11" s="85">
        <f>시민회관!G11+'공원(전체)'!E29+'청소년수련관 '!G11</f>
        <v>495981</v>
      </c>
      <c r="F11" s="85">
        <f>시민회관!H11+'공원(전체)'!F29+'청소년수련관 '!H11</f>
        <v>114.06</v>
      </c>
      <c r="G11" s="85">
        <f>시민회관!I11+'공원(전체)'!G29+'청소년수련관 '!I11</f>
        <v>83947310</v>
      </c>
      <c r="H11" s="89" t="e">
        <f t="shared" si="1"/>
        <v>#REF!</v>
      </c>
      <c r="I11" s="89" t="e">
        <f t="shared" si="2"/>
        <v>#REF!</v>
      </c>
      <c r="J11" s="90" t="e">
        <f t="shared" si="3"/>
        <v>#REF!</v>
      </c>
      <c r="K11" s="97" t="e">
        <f t="shared" si="4"/>
        <v>#REF!</v>
      </c>
      <c r="L11" s="42"/>
      <c r="M11" s="43"/>
    </row>
    <row r="12" spans="1:13" ht="27.75" customHeight="1">
      <c r="A12" s="169" t="s">
        <v>18</v>
      </c>
      <c r="B12" s="40" t="e">
        <f>시민회관!#REF!+'공원(전체)'!B30+'청소년수련관 '!#REF!</f>
        <v>#REF!</v>
      </c>
      <c r="C12" s="40" t="e">
        <f>시민회관!#REF!+'공원(전체)'!C30+'청소년수련관 '!#REF!</f>
        <v>#REF!</v>
      </c>
      <c r="D12" s="40" t="e">
        <f>시민회관!#REF!+'공원(전체)'!D30+'청소년수련관 '!#REF!</f>
        <v>#REF!</v>
      </c>
      <c r="E12" s="85">
        <f>시민회관!G12+'공원(전체)'!E30+'청소년수련관 '!G12</f>
        <v>571670</v>
      </c>
      <c r="F12" s="85">
        <f>시민회관!H12+'공원(전체)'!F30+'청소년수련관 '!H12</f>
        <v>131.47999999999999</v>
      </c>
      <c r="G12" s="85">
        <f>시민회관!I12+'공원(전체)'!G30+'청소년수련관 '!I12</f>
        <v>110974940</v>
      </c>
      <c r="H12" s="89" t="e">
        <f t="shared" si="1"/>
        <v>#REF!</v>
      </c>
      <c r="I12" s="89" t="e">
        <f t="shared" si="2"/>
        <v>#REF!</v>
      </c>
      <c r="J12" s="90" t="e">
        <f t="shared" si="3"/>
        <v>#REF!</v>
      </c>
      <c r="K12" s="97" t="e">
        <f t="shared" si="4"/>
        <v>#REF!</v>
      </c>
      <c r="L12" s="42"/>
      <c r="M12" s="43"/>
    </row>
    <row r="13" spans="1:13" ht="27.75" customHeight="1">
      <c r="A13" s="169" t="s">
        <v>5</v>
      </c>
      <c r="B13" s="40" t="e">
        <f>시민회관!#REF!+'공원(전체)'!B31+'청소년수련관 '!#REF!</f>
        <v>#REF!</v>
      </c>
      <c r="C13" s="40" t="e">
        <f>시민회관!#REF!+'공원(전체)'!C31+'청소년수련관 '!#REF!</f>
        <v>#REF!</v>
      </c>
      <c r="D13" s="40" t="e">
        <f>시민회관!#REF!+'공원(전체)'!D31+'청소년수련관 '!#REF!</f>
        <v>#REF!</v>
      </c>
      <c r="E13" s="85">
        <f>시민회관!G13+'공원(전체)'!E31+'청소년수련관 '!G13</f>
        <v>688879</v>
      </c>
      <c r="F13" s="85">
        <f>시민회관!H13+'공원(전체)'!F31+'청소년수련관 '!H13</f>
        <v>158.43</v>
      </c>
      <c r="G13" s="85">
        <f>시민회관!I13+'공원(전체)'!G31+'청소년수련관 '!I13</f>
        <v>136513092</v>
      </c>
      <c r="H13" s="89" t="e">
        <f t="shared" si="1"/>
        <v>#REF!</v>
      </c>
      <c r="I13" s="89" t="e">
        <f t="shared" si="2"/>
        <v>#REF!</v>
      </c>
      <c r="J13" s="90" t="e">
        <f t="shared" si="3"/>
        <v>#REF!</v>
      </c>
      <c r="K13" s="97" t="e">
        <f t="shared" si="4"/>
        <v>#REF!</v>
      </c>
      <c r="L13" s="42"/>
      <c r="M13" s="43"/>
    </row>
    <row r="14" spans="1:13" ht="27.75" customHeight="1">
      <c r="A14" s="169" t="s">
        <v>6</v>
      </c>
      <c r="B14" s="40" t="e">
        <f>시민회관!#REF!+'공원(전체)'!B32+'청소년수련관 '!#REF!</f>
        <v>#REF!</v>
      </c>
      <c r="C14" s="40" t="e">
        <f>시민회관!#REF!+'공원(전체)'!C32+'청소년수련관 '!#REF!</f>
        <v>#REF!</v>
      </c>
      <c r="D14" s="40" t="e">
        <f>시민회관!#REF!+'공원(전체)'!D32+'청소년수련관 '!#REF!</f>
        <v>#REF!</v>
      </c>
      <c r="E14" s="85">
        <f>시민회관!G14+'공원(전체)'!E32+'청소년수련관 '!G14</f>
        <v>740007</v>
      </c>
      <c r="F14" s="85">
        <f>시민회관!H14+'공원(전체)'!F32+'청소년수련관 '!H14</f>
        <v>170.18</v>
      </c>
      <c r="G14" s="85">
        <f>시민회관!I14+'공원(전체)'!G32+'청소년수련관 '!I14</f>
        <v>143234200</v>
      </c>
      <c r="H14" s="89" t="e">
        <f t="shared" si="1"/>
        <v>#REF!</v>
      </c>
      <c r="I14" s="89" t="e">
        <f t="shared" si="2"/>
        <v>#REF!</v>
      </c>
      <c r="J14" s="90" t="e">
        <f t="shared" si="3"/>
        <v>#REF!</v>
      </c>
      <c r="K14" s="97" t="e">
        <f t="shared" si="4"/>
        <v>#REF!</v>
      </c>
      <c r="L14" s="42"/>
      <c r="M14" s="43"/>
    </row>
    <row r="15" spans="1:13" ht="27.75" customHeight="1">
      <c r="A15" s="169" t="s">
        <v>12</v>
      </c>
      <c r="B15" s="40" t="e">
        <f>시민회관!#REF!+'공원(전체)'!B33+'청소년수련관 '!#REF!</f>
        <v>#REF!</v>
      </c>
      <c r="C15" s="40" t="e">
        <f>시민회관!#REF!+'공원(전체)'!C33+'청소년수련관 '!#REF!</f>
        <v>#REF!</v>
      </c>
      <c r="D15" s="40" t="e">
        <f>시민회관!#REF!+'공원(전체)'!D33+'청소년수련관 '!#REF!</f>
        <v>#REF!</v>
      </c>
      <c r="E15" s="85">
        <f>시민회관!G15+'공원(전체)'!E33+'청소년수련관 '!G15</f>
        <v>645473</v>
      </c>
      <c r="F15" s="85">
        <f>시민회관!H15+'공원(전체)'!F33+'청소년수련관 '!H15</f>
        <v>148.44</v>
      </c>
      <c r="G15" s="85">
        <f>시민회관!I15+'공원(전체)'!G33+'청소년수련관 '!I15</f>
        <v>108482960</v>
      </c>
      <c r="H15" s="89" t="e">
        <f t="shared" si="1"/>
        <v>#REF!</v>
      </c>
      <c r="I15" s="89" t="e">
        <f t="shared" si="2"/>
        <v>#REF!</v>
      </c>
      <c r="J15" s="90" t="e">
        <f t="shared" si="3"/>
        <v>#REF!</v>
      </c>
      <c r="K15" s="97" t="e">
        <f t="shared" ref="K15:K18" si="5">(G15-D15)/D15</f>
        <v>#REF!</v>
      </c>
      <c r="L15" s="42"/>
      <c r="M15" s="43"/>
    </row>
    <row r="16" spans="1:13" ht="27.75" customHeight="1">
      <c r="A16" s="169" t="s">
        <v>33</v>
      </c>
      <c r="B16" s="40" t="e">
        <f>시민회관!#REF!+'공원(전체)'!B34+'청소년수련관 '!#REF!</f>
        <v>#REF!</v>
      </c>
      <c r="C16" s="40" t="e">
        <f>시민회관!#REF!+'공원(전체)'!C34+'청소년수련관 '!#REF!</f>
        <v>#REF!</v>
      </c>
      <c r="D16" s="40" t="e">
        <f>시민회관!#REF!+'공원(전체)'!D34+'청소년수련관 '!#REF!</f>
        <v>#REF!</v>
      </c>
      <c r="E16" s="85">
        <f>시민회관!G16+'공원(전체)'!E34+'청소년수련관 '!G16</f>
        <v>539808</v>
      </c>
      <c r="F16" s="85">
        <f>시민회관!H16+'공원(전체)'!F34+'청소년수련관 '!H16</f>
        <v>124.15</v>
      </c>
      <c r="G16" s="85">
        <f>시민회관!I16+'공원(전체)'!G34+'청소년수련관 '!I16</f>
        <v>90293850</v>
      </c>
      <c r="H16" s="89" t="e">
        <f t="shared" si="1"/>
        <v>#REF!</v>
      </c>
      <c r="I16" s="89" t="e">
        <f t="shared" si="2"/>
        <v>#REF!</v>
      </c>
      <c r="J16" s="90" t="e">
        <f t="shared" si="3"/>
        <v>#REF!</v>
      </c>
      <c r="K16" s="97" t="e">
        <f t="shared" si="5"/>
        <v>#REF!</v>
      </c>
      <c r="L16" s="42"/>
      <c r="M16" s="43"/>
    </row>
    <row r="17" spans="1:13" ht="27.75" customHeight="1">
      <c r="A17" s="169" t="s">
        <v>34</v>
      </c>
      <c r="B17" s="40" t="e">
        <f>시민회관!#REF!+'공원(전체)'!B35+'청소년수련관 '!#REF!</f>
        <v>#REF!</v>
      </c>
      <c r="C17" s="40" t="e">
        <f>시민회관!#REF!+'공원(전체)'!C35+'청소년수련관 '!#REF!</f>
        <v>#REF!</v>
      </c>
      <c r="D17" s="40" t="e">
        <f>시민회관!#REF!+'공원(전체)'!D35+'청소년수련관 '!#REF!</f>
        <v>#REF!</v>
      </c>
      <c r="E17" s="85">
        <f>시민회관!G17+'공원(전체)'!E35+'청소년수련관 '!G17</f>
        <v>509535</v>
      </c>
      <c r="F17" s="85">
        <f>시민회관!H17+'공원(전체)'!F35+'청소년수련관 '!H17</f>
        <v>117.18</v>
      </c>
      <c r="G17" s="85">
        <f>시민회관!I17+'공원(전체)'!G35+'청소년수련관 '!I17</f>
        <v>100154470</v>
      </c>
      <c r="H17" s="89" t="e">
        <f t="shared" si="1"/>
        <v>#REF!</v>
      </c>
      <c r="I17" s="89" t="e">
        <f t="shared" si="2"/>
        <v>#REF!</v>
      </c>
      <c r="J17" s="90" t="e">
        <f t="shared" si="3"/>
        <v>#REF!</v>
      </c>
      <c r="K17" s="97" t="e">
        <f t="shared" si="5"/>
        <v>#REF!</v>
      </c>
      <c r="L17" s="42"/>
      <c r="M17" s="43"/>
    </row>
    <row r="18" spans="1:13" ht="27.75" customHeight="1" thickBot="1">
      <c r="A18" s="128" t="s">
        <v>35</v>
      </c>
      <c r="B18" s="98" t="e">
        <f>시민회관!#REF!+'공원(전체)'!B36+'청소년수련관 '!#REF!</f>
        <v>#REF!</v>
      </c>
      <c r="C18" s="98" t="e">
        <f>시민회관!#REF!+'공원(전체)'!C36+'청소년수련관 '!#REF!</f>
        <v>#REF!</v>
      </c>
      <c r="D18" s="98" t="e">
        <f>시민회관!#REF!+'공원(전체)'!D36+'청소년수련관 '!#REF!</f>
        <v>#REF!</v>
      </c>
      <c r="E18" s="170">
        <f>시민회관!G18+'공원(전체)'!E36+'청소년수련관 '!G18</f>
        <v>544792</v>
      </c>
      <c r="F18" s="170">
        <f>시민회관!H18+'공원(전체)'!F36+'청소년수련관 '!H18</f>
        <v>125.29</v>
      </c>
      <c r="G18" s="170">
        <f>시민회관!I18+'공원(전체)'!G36+'청소년수련관 '!I18</f>
        <v>108581870</v>
      </c>
      <c r="H18" s="89" t="e">
        <f t="shared" si="1"/>
        <v>#REF!</v>
      </c>
      <c r="I18" s="89" t="e">
        <f t="shared" si="2"/>
        <v>#REF!</v>
      </c>
      <c r="J18" s="90" t="e">
        <f t="shared" si="3"/>
        <v>#REF!</v>
      </c>
      <c r="K18" s="103" t="e">
        <f t="shared" si="5"/>
        <v>#REF!</v>
      </c>
      <c r="L18" s="42"/>
      <c r="M18" s="43"/>
    </row>
    <row r="19" spans="1:13" ht="21.75" customHeight="1">
      <c r="A19" s="37"/>
      <c r="B19" s="275"/>
      <c r="C19" s="275"/>
      <c r="D19" s="275"/>
      <c r="E19" s="275"/>
      <c r="F19" s="275"/>
      <c r="G19" s="275"/>
      <c r="H19" s="275"/>
      <c r="I19" s="275"/>
      <c r="J19" s="275"/>
    </row>
    <row r="20" spans="1:13" ht="21" customHeight="1" thickBot="1">
      <c r="A20" s="46" t="s">
        <v>7</v>
      </c>
      <c r="B20" s="22"/>
      <c r="C20" s="22"/>
      <c r="D20" s="22"/>
      <c r="E20" s="22"/>
      <c r="F20" s="22"/>
      <c r="G20" s="22"/>
      <c r="H20" s="22"/>
      <c r="I20" s="22"/>
      <c r="K20" s="81" t="s">
        <v>45</v>
      </c>
    </row>
    <row r="21" spans="1:13" ht="26.25" customHeight="1">
      <c r="A21" s="265" t="s">
        <v>1</v>
      </c>
      <c r="B21" s="276" t="str">
        <f>B4</f>
        <v>2007년</v>
      </c>
      <c r="C21" s="276"/>
      <c r="D21" s="276"/>
      <c r="E21" s="276" t="str">
        <f>E4</f>
        <v>2022년</v>
      </c>
      <c r="F21" s="276"/>
      <c r="G21" s="276"/>
      <c r="H21" s="271" t="s">
        <v>36</v>
      </c>
      <c r="I21" s="271"/>
      <c r="J21" s="271"/>
      <c r="K21" s="272"/>
    </row>
    <row r="22" spans="1:13" ht="26.25" customHeight="1" thickBot="1">
      <c r="A22" s="286"/>
      <c r="B22" s="15" t="s">
        <v>2</v>
      </c>
      <c r="C22" s="16" t="s">
        <v>19</v>
      </c>
      <c r="D22" s="15" t="s">
        <v>3</v>
      </c>
      <c r="E22" s="15" t="s">
        <v>2</v>
      </c>
      <c r="F22" s="16" t="s">
        <v>19</v>
      </c>
      <c r="G22" s="15" t="s">
        <v>3</v>
      </c>
      <c r="H22" s="15" t="s">
        <v>8</v>
      </c>
      <c r="I22" s="15" t="s">
        <v>9</v>
      </c>
      <c r="J22" s="16" t="s">
        <v>10</v>
      </c>
      <c r="K22" s="17" t="s">
        <v>11</v>
      </c>
    </row>
    <row r="23" spans="1:13" ht="26.25" customHeight="1" thickBot="1">
      <c r="A23" s="27" t="s">
        <v>4</v>
      </c>
      <c r="B23" s="23" t="e">
        <f t="shared" ref="B23:G23" si="6">SUM(B24:B35)</f>
        <v>#REF!</v>
      </c>
      <c r="C23" s="23" t="e">
        <f t="shared" si="6"/>
        <v>#REF!</v>
      </c>
      <c r="D23" s="23" t="e">
        <f t="shared" si="6"/>
        <v>#REF!</v>
      </c>
      <c r="E23" s="23">
        <f t="shared" si="6"/>
        <v>695648</v>
      </c>
      <c r="F23" s="23">
        <f t="shared" si="6"/>
        <v>725.37</v>
      </c>
      <c r="G23" s="23">
        <f t="shared" si="6"/>
        <v>627512852</v>
      </c>
      <c r="H23" s="23" t="e">
        <f>E23-B23</f>
        <v>#REF!</v>
      </c>
      <c r="I23" s="23" t="e">
        <f>G23-D23</f>
        <v>#REF!</v>
      </c>
      <c r="J23" s="132" t="e">
        <f>(E23-B23)/B23</f>
        <v>#REF!</v>
      </c>
      <c r="K23" s="133" t="e">
        <f>(G23-D23)/D23</f>
        <v>#REF!</v>
      </c>
    </row>
    <row r="24" spans="1:13" ht="26.25" customHeight="1">
      <c r="A24" s="168" t="s">
        <v>13</v>
      </c>
      <c r="B24" s="135" t="e">
        <f>시민회관!#REF!+'공원(전체)'!B43+'청소년수련관 '!#REF!</f>
        <v>#REF!</v>
      </c>
      <c r="C24" s="135" t="e">
        <f>시민회관!#REF!+'공원(전체)'!C43+'청소년수련관 '!#REF!</f>
        <v>#REF!</v>
      </c>
      <c r="D24" s="135" t="e">
        <f>시민회관!#REF!+'공원(전체)'!D43+'청소년수련관 '!#REF!</f>
        <v>#REF!</v>
      </c>
      <c r="E24" s="135">
        <f>시민회관!L7+'공원(전체)'!E43+'청소년수련관 '!L7</f>
        <v>92186</v>
      </c>
      <c r="F24" s="135">
        <f>시민회관!M7+'공원(전체)'!F43+'청소년수련관 '!M7</f>
        <v>96.14</v>
      </c>
      <c r="G24" s="135">
        <f>시민회관!N7+'공원(전체)'!G43+'청소년수련관 '!N7</f>
        <v>89890752</v>
      </c>
      <c r="H24" s="89" t="e">
        <f t="shared" ref="H24:H35" si="7">E24-B24</f>
        <v>#REF!</v>
      </c>
      <c r="I24" s="89" t="e">
        <f t="shared" ref="I24:I35" si="8">G24-D24</f>
        <v>#REF!</v>
      </c>
      <c r="J24" s="90" t="e">
        <f t="shared" ref="J24:J35" si="9">(E24-B24)/B24</f>
        <v>#REF!</v>
      </c>
      <c r="K24" s="91" t="e">
        <f t="shared" ref="K24:K35" si="10">(G24-D24)/D24</f>
        <v>#REF!</v>
      </c>
    </row>
    <row r="25" spans="1:13" ht="26.25" customHeight="1">
      <c r="A25" s="169" t="s">
        <v>14</v>
      </c>
      <c r="B25" s="138" t="e">
        <f>시민회관!#REF!+'공원(전체)'!B44+'청소년수련관 '!#REF!</f>
        <v>#REF!</v>
      </c>
      <c r="C25" s="138" t="e">
        <f>시민회관!#REF!+'공원(전체)'!C44+'청소년수련관 '!#REF!</f>
        <v>#REF!</v>
      </c>
      <c r="D25" s="138" t="e">
        <f>시민회관!#REF!+'공원(전체)'!D44+'청소년수련관 '!#REF!</f>
        <v>#REF!</v>
      </c>
      <c r="E25" s="135">
        <f>시민회관!L8+'공원(전체)'!E44+'청소년수련관 '!L8</f>
        <v>68326</v>
      </c>
      <c r="F25" s="135">
        <f>시민회관!M8+'공원(전체)'!F44+'청소년수련관 '!M8</f>
        <v>71.239999999999995</v>
      </c>
      <c r="G25" s="135">
        <f>시민회관!N8+'공원(전체)'!G44+'청소년수련관 '!N8</f>
        <v>65653867</v>
      </c>
      <c r="H25" s="89" t="e">
        <f t="shared" si="7"/>
        <v>#REF!</v>
      </c>
      <c r="I25" s="89" t="e">
        <f t="shared" si="8"/>
        <v>#REF!</v>
      </c>
      <c r="J25" s="90" t="e">
        <f t="shared" si="9"/>
        <v>#REF!</v>
      </c>
      <c r="K25" s="91" t="e">
        <f t="shared" si="10"/>
        <v>#REF!</v>
      </c>
    </row>
    <row r="26" spans="1:13" ht="26.25" customHeight="1">
      <c r="A26" s="169" t="s">
        <v>15</v>
      </c>
      <c r="B26" s="138" t="e">
        <f>시민회관!#REF!+'공원(전체)'!B45+'청소년수련관 '!#REF!</f>
        <v>#REF!</v>
      </c>
      <c r="C26" s="138" t="e">
        <f>시민회관!#REF!+'공원(전체)'!C45+'청소년수련관 '!#REF!</f>
        <v>#REF!</v>
      </c>
      <c r="D26" s="138" t="e">
        <f>시민회관!#REF!+'공원(전체)'!D45+'청소년수련관 '!#REF!</f>
        <v>#REF!</v>
      </c>
      <c r="E26" s="135">
        <f>시민회관!L9+'공원(전체)'!E45+'청소년수련관 '!L9</f>
        <v>56960</v>
      </c>
      <c r="F26" s="135">
        <f>시민회관!M9+'공원(전체)'!F45+'청소년수련관 '!M9</f>
        <v>59.39</v>
      </c>
      <c r="G26" s="135">
        <f>시민회관!N9+'공원(전체)'!G45+'청소년수련관 '!N9</f>
        <v>54834147</v>
      </c>
      <c r="H26" s="89" t="e">
        <f t="shared" si="7"/>
        <v>#REF!</v>
      </c>
      <c r="I26" s="89" t="e">
        <f t="shared" si="8"/>
        <v>#REF!</v>
      </c>
      <c r="J26" s="90" t="e">
        <f t="shared" si="9"/>
        <v>#REF!</v>
      </c>
      <c r="K26" s="91" t="e">
        <f t="shared" si="10"/>
        <v>#REF!</v>
      </c>
    </row>
    <row r="27" spans="1:13" ht="26.25" customHeight="1">
      <c r="A27" s="169" t="s">
        <v>16</v>
      </c>
      <c r="B27" s="138" t="e">
        <f>시민회관!#REF!+'공원(전체)'!B46+'청소년수련관 '!#REF!</f>
        <v>#REF!</v>
      </c>
      <c r="C27" s="138" t="e">
        <f>시민회관!#REF!+'공원(전체)'!C46+'청소년수련관 '!#REF!</f>
        <v>#REF!</v>
      </c>
      <c r="D27" s="138" t="e">
        <f>시민회관!#REF!+'공원(전체)'!D46+'청소년수련관 '!#REF!</f>
        <v>#REF!</v>
      </c>
      <c r="E27" s="135">
        <f>시민회관!L10+'공원(전체)'!E46+'청소년수련관 '!L10</f>
        <v>30817</v>
      </c>
      <c r="F27" s="135">
        <f>시민회관!M10+'공원(전체)'!F46+'청소년수련관 '!M10</f>
        <v>32.120000000000005</v>
      </c>
      <c r="G27" s="135">
        <f>시민회관!N10+'공원(전체)'!G46+'청소년수련관 '!N10</f>
        <v>29123881</v>
      </c>
      <c r="H27" s="89" t="e">
        <f t="shared" si="7"/>
        <v>#REF!</v>
      </c>
      <c r="I27" s="89" t="e">
        <f t="shared" si="8"/>
        <v>#REF!</v>
      </c>
      <c r="J27" s="90" t="e">
        <f t="shared" si="9"/>
        <v>#REF!</v>
      </c>
      <c r="K27" s="91" t="e">
        <f t="shared" si="10"/>
        <v>#REF!</v>
      </c>
    </row>
    <row r="28" spans="1:13" ht="26.25" customHeight="1">
      <c r="A28" s="169" t="s">
        <v>17</v>
      </c>
      <c r="B28" s="138" t="e">
        <f>시민회관!#REF!+'공원(전체)'!B47+'청소년수련관 '!#REF!</f>
        <v>#REF!</v>
      </c>
      <c r="C28" s="138" t="e">
        <f>시민회관!#REF!+'공원(전체)'!C47+'청소년수련관 '!#REF!</f>
        <v>#REF!</v>
      </c>
      <c r="D28" s="138" t="e">
        <f>시민회관!#REF!+'공원(전체)'!D47+'청소년수련관 '!#REF!</f>
        <v>#REF!</v>
      </c>
      <c r="E28" s="135">
        <f>시민회관!L11+'공원(전체)'!E47+'청소년수련관 '!L11</f>
        <v>35073</v>
      </c>
      <c r="F28" s="135">
        <f>시민회관!M11+'공원(전체)'!F47+'청소년수련관 '!M11</f>
        <v>36.57</v>
      </c>
      <c r="G28" s="135">
        <f>시민회관!N11+'공원(전체)'!G47+'청소년수련관 '!N11</f>
        <v>31371740</v>
      </c>
      <c r="H28" s="89" t="e">
        <f t="shared" si="7"/>
        <v>#REF!</v>
      </c>
      <c r="I28" s="89" t="e">
        <f t="shared" si="8"/>
        <v>#REF!</v>
      </c>
      <c r="J28" s="90" t="e">
        <f t="shared" si="9"/>
        <v>#REF!</v>
      </c>
      <c r="K28" s="91" t="e">
        <f t="shared" si="10"/>
        <v>#REF!</v>
      </c>
    </row>
    <row r="29" spans="1:13" ht="26.25" customHeight="1">
      <c r="A29" s="169" t="s">
        <v>18</v>
      </c>
      <c r="B29" s="138" t="e">
        <f>시민회관!#REF!+'공원(전체)'!B48+'청소년수련관 '!#REF!</f>
        <v>#REF!</v>
      </c>
      <c r="C29" s="138" t="e">
        <f>시민회관!#REF!+'공원(전체)'!C48+'청소년수련관 '!#REF!</f>
        <v>#REF!</v>
      </c>
      <c r="D29" s="138" t="e">
        <f>시민회관!#REF!+'공원(전체)'!D48+'청소년수련관 '!#REF!</f>
        <v>#REF!</v>
      </c>
      <c r="E29" s="135">
        <f>시민회관!L12+'공원(전체)'!E48+'청소년수련관 '!L12</f>
        <v>50406</v>
      </c>
      <c r="F29" s="135">
        <f>시민회관!M12+'공원(전체)'!F48+'청소년수련관 '!M12</f>
        <v>52.56</v>
      </c>
      <c r="G29" s="135">
        <f>시민회관!N12+'공원(전체)'!G48+'청소년수련관 '!N12</f>
        <v>39276346</v>
      </c>
      <c r="H29" s="89" t="e">
        <f t="shared" si="7"/>
        <v>#REF!</v>
      </c>
      <c r="I29" s="89" t="e">
        <f t="shared" si="8"/>
        <v>#REF!</v>
      </c>
      <c r="J29" s="90" t="e">
        <f t="shared" si="9"/>
        <v>#REF!</v>
      </c>
      <c r="K29" s="91" t="e">
        <f t="shared" si="10"/>
        <v>#REF!</v>
      </c>
    </row>
    <row r="30" spans="1:13" ht="26.25" customHeight="1">
      <c r="A30" s="169" t="s">
        <v>5</v>
      </c>
      <c r="B30" s="138" t="e">
        <f>시민회관!#REF!+'공원(전체)'!B49+'청소년수련관 '!#REF!</f>
        <v>#REF!</v>
      </c>
      <c r="C30" s="138" t="e">
        <f>시민회관!#REF!+'공원(전체)'!C49+'청소년수련관 '!#REF!</f>
        <v>#REF!</v>
      </c>
      <c r="D30" s="138" t="e">
        <f>시민회관!#REF!+'공원(전체)'!D49+'청소년수련관 '!#REF!</f>
        <v>#REF!</v>
      </c>
      <c r="E30" s="135">
        <f>시민회관!L13+'공원(전체)'!E49+'청소년수련관 '!L13</f>
        <v>65897</v>
      </c>
      <c r="F30" s="135">
        <f>시민회관!M13+'공원(전체)'!F49+'청소년수련관 '!M13</f>
        <v>68.72</v>
      </c>
      <c r="G30" s="135">
        <f>시민회관!N13+'공원(전체)'!G49+'청소년수련관 '!N13</f>
        <v>49440376</v>
      </c>
      <c r="H30" s="89" t="e">
        <f t="shared" si="7"/>
        <v>#REF!</v>
      </c>
      <c r="I30" s="89" t="e">
        <f t="shared" si="8"/>
        <v>#REF!</v>
      </c>
      <c r="J30" s="90" t="e">
        <f t="shared" si="9"/>
        <v>#REF!</v>
      </c>
      <c r="K30" s="91" t="e">
        <f t="shared" si="10"/>
        <v>#REF!</v>
      </c>
    </row>
    <row r="31" spans="1:13" ht="26.25" customHeight="1">
      <c r="A31" s="169" t="s">
        <v>6</v>
      </c>
      <c r="B31" s="138" t="e">
        <f>시민회관!#REF!+'공원(전체)'!B50+'청소년수련관 '!#REF!</f>
        <v>#REF!</v>
      </c>
      <c r="C31" s="138" t="e">
        <f>시민회관!#REF!+'공원(전체)'!C50+'청소년수련관 '!#REF!</f>
        <v>#REF!</v>
      </c>
      <c r="D31" s="138" t="e">
        <f>시민회관!#REF!+'공원(전체)'!D50+'청소년수련관 '!#REF!</f>
        <v>#REF!</v>
      </c>
      <c r="E31" s="135">
        <f>시민회관!L14+'공원(전체)'!E50+'청소년수련관 '!L14</f>
        <v>70509</v>
      </c>
      <c r="F31" s="135">
        <f>시민회관!M14+'공원(전체)'!F50+'청소년수련관 '!M14</f>
        <v>73.53</v>
      </c>
      <c r="G31" s="135">
        <f>시민회관!N14+'공원(전체)'!G50+'청소년수련관 '!N14</f>
        <v>52229099</v>
      </c>
      <c r="H31" s="89" t="e">
        <f t="shared" si="7"/>
        <v>#REF!</v>
      </c>
      <c r="I31" s="89" t="e">
        <f t="shared" si="8"/>
        <v>#REF!</v>
      </c>
      <c r="J31" s="90" t="e">
        <f t="shared" si="9"/>
        <v>#REF!</v>
      </c>
      <c r="K31" s="91" t="e">
        <f t="shared" si="10"/>
        <v>#REF!</v>
      </c>
    </row>
    <row r="32" spans="1:13" ht="26.25" customHeight="1">
      <c r="A32" s="169" t="s">
        <v>12</v>
      </c>
      <c r="B32" s="138" t="e">
        <f>시민회관!#REF!+'공원(전체)'!B51+'청소년수련관 '!#REF!</f>
        <v>#REF!</v>
      </c>
      <c r="C32" s="138" t="e">
        <f>시민회관!#REF!+'공원(전체)'!C51+'청소년수련관 '!#REF!</f>
        <v>#REF!</v>
      </c>
      <c r="D32" s="138" t="e">
        <f>시민회관!#REF!+'공원(전체)'!D51+'청소년수련관 '!#REF!</f>
        <v>#REF!</v>
      </c>
      <c r="E32" s="135">
        <f>시민회관!L15+'공원(전체)'!E51+'청소년수련관 '!L15</f>
        <v>53089</v>
      </c>
      <c r="F32" s="135">
        <f>시민회관!M15+'공원(전체)'!F51+'청소년수련관 '!M15</f>
        <v>55.349999999999994</v>
      </c>
      <c r="G32" s="135">
        <f>시민회관!N15+'공원(전체)'!G51+'청소년수련관 '!N15</f>
        <v>41207721</v>
      </c>
      <c r="H32" s="89" t="e">
        <f t="shared" si="7"/>
        <v>#REF!</v>
      </c>
      <c r="I32" s="89" t="e">
        <f t="shared" si="8"/>
        <v>#REF!</v>
      </c>
      <c r="J32" s="90" t="e">
        <f t="shared" si="9"/>
        <v>#REF!</v>
      </c>
      <c r="K32" s="91" t="e">
        <f t="shared" si="10"/>
        <v>#REF!</v>
      </c>
    </row>
    <row r="33" spans="1:11" ht="26.25" customHeight="1">
      <c r="A33" s="169" t="s">
        <v>33</v>
      </c>
      <c r="B33" s="138" t="e">
        <f>시민회관!#REF!+'공원(전체)'!B52+'청소년수련관 '!#REF!</f>
        <v>#REF!</v>
      </c>
      <c r="C33" s="138" t="e">
        <f>시민회관!#REF!+'공원(전체)'!C52+'청소년수련관 '!#REF!</f>
        <v>#REF!</v>
      </c>
      <c r="D33" s="138" t="e">
        <f>시민회관!#REF!+'공원(전체)'!D52+'청소년수련관 '!#REF!</f>
        <v>#REF!</v>
      </c>
      <c r="E33" s="135">
        <f>시민회관!L16+'공원(전체)'!E52+'청소년수련관 '!L16</f>
        <v>36988</v>
      </c>
      <c r="F33" s="135">
        <f>시민회관!M16+'공원(전체)'!F52+'청소년수련관 '!M16</f>
        <v>38.56</v>
      </c>
      <c r="G33" s="135">
        <f>시민회관!N16+'공원(전체)'!G52+'청소년수련관 '!N16</f>
        <v>37612876</v>
      </c>
      <c r="H33" s="89" t="e">
        <f t="shared" si="7"/>
        <v>#REF!</v>
      </c>
      <c r="I33" s="89" t="e">
        <f t="shared" si="8"/>
        <v>#REF!</v>
      </c>
      <c r="J33" s="90" t="e">
        <f t="shared" si="9"/>
        <v>#REF!</v>
      </c>
      <c r="K33" s="91" t="e">
        <f t="shared" si="10"/>
        <v>#REF!</v>
      </c>
    </row>
    <row r="34" spans="1:11" ht="26.25" customHeight="1">
      <c r="A34" s="169" t="s">
        <v>34</v>
      </c>
      <c r="B34" s="138" t="e">
        <f>시민회관!#REF!+'공원(전체)'!B53+'청소년수련관 '!#REF!</f>
        <v>#REF!</v>
      </c>
      <c r="C34" s="138" t="e">
        <f>시민회관!#REF!+'공원(전체)'!C53+'청소년수련관 '!#REF!</f>
        <v>#REF!</v>
      </c>
      <c r="D34" s="138" t="e">
        <f>시민회관!#REF!+'공원(전체)'!D53+'청소년수련관 '!#REF!</f>
        <v>#REF!</v>
      </c>
      <c r="E34" s="135">
        <f>시민회관!L17+'공원(전체)'!E53+'청소년수련관 '!L17</f>
        <v>51460</v>
      </c>
      <c r="F34" s="135">
        <f>시민회관!M17+'공원(전체)'!F53+'청소년수련관 '!M17</f>
        <v>53.66</v>
      </c>
      <c r="G34" s="135">
        <f>시민회관!N17+'공원(전체)'!G53+'청소년수련관 '!N17</f>
        <v>52146037</v>
      </c>
      <c r="H34" s="89" t="e">
        <f t="shared" si="7"/>
        <v>#REF!</v>
      </c>
      <c r="I34" s="89" t="e">
        <f t="shared" si="8"/>
        <v>#REF!</v>
      </c>
      <c r="J34" s="90" t="e">
        <f t="shared" si="9"/>
        <v>#REF!</v>
      </c>
      <c r="K34" s="91" t="e">
        <f t="shared" si="10"/>
        <v>#REF!</v>
      </c>
    </row>
    <row r="35" spans="1:11" ht="26.25" customHeight="1" thickBot="1">
      <c r="A35" s="128" t="s">
        <v>35</v>
      </c>
      <c r="B35" s="141" t="e">
        <f>시민회관!#REF!+'공원(전체)'!B54+'청소년수련관 '!#REF!</f>
        <v>#REF!</v>
      </c>
      <c r="C35" s="141" t="e">
        <f>시민회관!#REF!+'공원(전체)'!C54+'청소년수련관 '!#REF!</f>
        <v>#REF!</v>
      </c>
      <c r="D35" s="141" t="e">
        <f>시민회관!#REF!+'공원(전체)'!D54+'청소년수련관 '!#REF!</f>
        <v>#REF!</v>
      </c>
      <c r="E35" s="135">
        <f>시민회관!L18+'공원(전체)'!E54+'청소년수련관 '!L18</f>
        <v>83937</v>
      </c>
      <c r="F35" s="135">
        <f>시민회관!M18+'공원(전체)'!F54+'청소년수련관 '!M18</f>
        <v>87.53</v>
      </c>
      <c r="G35" s="135">
        <f>시민회관!N18+'공원(전체)'!G54+'청소년수련관 '!N18</f>
        <v>84726010</v>
      </c>
      <c r="H35" s="89" t="e">
        <f t="shared" si="7"/>
        <v>#REF!</v>
      </c>
      <c r="I35" s="89" t="e">
        <f t="shared" si="8"/>
        <v>#REF!</v>
      </c>
      <c r="J35" s="90" t="e">
        <f t="shared" si="9"/>
        <v>#REF!</v>
      </c>
      <c r="K35" s="91" t="e">
        <f t="shared" si="10"/>
        <v>#REF!</v>
      </c>
    </row>
  </sheetData>
  <mergeCells count="10">
    <mergeCell ref="B19:J19"/>
    <mergeCell ref="A21:A22"/>
    <mergeCell ref="B21:D21"/>
    <mergeCell ref="E21:G21"/>
    <mergeCell ref="H21:K21"/>
    <mergeCell ref="A4:A5"/>
    <mergeCell ref="B4:D4"/>
    <mergeCell ref="E4:G4"/>
    <mergeCell ref="H4:K4"/>
    <mergeCell ref="A1:K1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4"/>
  <sheetViews>
    <sheetView showGridLines="0" tabSelected="1" zoomScaleNormal="100" zoomScaleSheetLayoutView="115" zoomScalePageLayoutView="70" workbookViewId="0">
      <selection activeCell="B9" sqref="B9"/>
    </sheetView>
  </sheetViews>
  <sheetFormatPr defaultRowHeight="16.5"/>
  <cols>
    <col min="1" max="1" width="8.625" style="12" customWidth="1"/>
    <col min="2" max="3" width="10.625" style="12" customWidth="1"/>
    <col min="4" max="4" width="13.625" style="12" customWidth="1"/>
    <col min="5" max="5" width="2.625" style="12" customWidth="1"/>
    <col min="6" max="6" width="8.625" style="12" customWidth="1"/>
    <col min="7" max="9" width="13.625" style="12" customWidth="1"/>
    <col min="10" max="10" width="2.625" style="62" customWidth="1"/>
    <col min="11" max="11" width="8.625" style="12" customWidth="1"/>
    <col min="12" max="14" width="13.625" style="12" customWidth="1"/>
    <col min="15" max="16384" width="9" style="12"/>
  </cols>
  <sheetData>
    <row r="1" spans="1:14" ht="44.25" customHeight="1">
      <c r="A1" s="264" t="s">
        <v>55</v>
      </c>
      <c r="B1" s="264"/>
      <c r="C1" s="264"/>
      <c r="D1" s="264"/>
      <c r="I1" s="81"/>
      <c r="M1" s="14" t="s">
        <v>46</v>
      </c>
    </row>
    <row r="2" spans="1:14" ht="13.5" customHeight="1">
      <c r="A2" s="13"/>
      <c r="B2" s="13"/>
      <c r="C2" s="13"/>
      <c r="D2" s="13"/>
    </row>
    <row r="3" spans="1:14" ht="22.5" customHeight="1" thickBot="1">
      <c r="A3" s="69" t="s">
        <v>27</v>
      </c>
      <c r="B3" s="14"/>
      <c r="C3" s="14"/>
      <c r="D3" s="14"/>
      <c r="F3" s="69" t="s">
        <v>0</v>
      </c>
      <c r="K3" s="82" t="s">
        <v>7</v>
      </c>
      <c r="L3" s="22"/>
      <c r="M3" s="22"/>
      <c r="N3" s="22"/>
    </row>
    <row r="4" spans="1:14" ht="34.5" customHeight="1">
      <c r="A4" s="265" t="s">
        <v>1</v>
      </c>
      <c r="B4" s="290" t="s">
        <v>66</v>
      </c>
      <c r="C4" s="290"/>
      <c r="D4" s="291"/>
      <c r="F4" s="307" t="s">
        <v>1</v>
      </c>
      <c r="G4" s="282" t="str">
        <f>B4</f>
        <v>2024년</v>
      </c>
      <c r="H4" s="283"/>
      <c r="I4" s="285"/>
      <c r="K4" s="265" t="s">
        <v>1</v>
      </c>
      <c r="L4" s="290" t="str">
        <f>B4</f>
        <v>2024년</v>
      </c>
      <c r="M4" s="290"/>
      <c r="N4" s="291"/>
    </row>
    <row r="5" spans="1:14" ht="35.25" customHeight="1" thickBot="1">
      <c r="A5" s="286"/>
      <c r="B5" s="15" t="s">
        <v>29</v>
      </c>
      <c r="C5" s="16" t="s">
        <v>19</v>
      </c>
      <c r="D5" s="304" t="s">
        <v>3</v>
      </c>
      <c r="F5" s="308"/>
      <c r="G5" s="212" t="s">
        <v>64</v>
      </c>
      <c r="H5" s="213" t="s">
        <v>65</v>
      </c>
      <c r="I5" s="214" t="s">
        <v>61</v>
      </c>
      <c r="K5" s="292"/>
      <c r="L5" s="212" t="s">
        <v>60</v>
      </c>
      <c r="M5" s="213" t="s">
        <v>19</v>
      </c>
      <c r="N5" s="214" t="s">
        <v>61</v>
      </c>
    </row>
    <row r="6" spans="1:14" ht="39" customHeight="1" thickBot="1">
      <c r="A6" s="28" t="s">
        <v>4</v>
      </c>
      <c r="B6" s="206">
        <f>SUM(B7:B18)</f>
        <v>0.99999999999999989</v>
      </c>
      <c r="C6" s="29">
        <f>SUM(C7:C18)</f>
        <v>1632.9</v>
      </c>
      <c r="D6" s="305">
        <f>SUM(D7:D18)</f>
        <v>1339191230</v>
      </c>
      <c r="F6" s="220" t="s">
        <v>4</v>
      </c>
      <c r="G6" s="221">
        <f>SUM(G7:G18)</f>
        <v>4888005</v>
      </c>
      <c r="H6" s="221">
        <f t="shared" ref="H6:I6" si="0">SUM(H7:H18)</f>
        <v>1124.17</v>
      </c>
      <c r="I6" s="222">
        <f t="shared" si="0"/>
        <v>911725970</v>
      </c>
      <c r="K6" s="220" t="s">
        <v>4</v>
      </c>
      <c r="L6" s="221">
        <f t="shared" ref="L6" si="1">SUM(L7:L18)</f>
        <v>487814</v>
      </c>
      <c r="M6" s="221">
        <f>SUM(M7:M18)</f>
        <v>508.73</v>
      </c>
      <c r="N6" s="222">
        <f t="shared" ref="N6" si="2">SUM(N7:N18)</f>
        <v>427465260</v>
      </c>
    </row>
    <row r="7" spans="1:14" ht="29.25" customHeight="1">
      <c r="A7" s="256" t="s">
        <v>13</v>
      </c>
      <c r="B7" s="173">
        <f>C7/$C$6</f>
        <v>9.4329107722456979E-2</v>
      </c>
      <c r="C7" s="174">
        <f t="shared" ref="C7:C18" si="3">H7+M7</f>
        <v>154.03</v>
      </c>
      <c r="D7" s="306">
        <f t="shared" ref="D7:D18" si="4">I7+N7</f>
        <v>136228020</v>
      </c>
      <c r="F7" s="171" t="s">
        <v>13</v>
      </c>
      <c r="G7" s="228">
        <v>385517</v>
      </c>
      <c r="H7" s="235">
        <v>88.66</v>
      </c>
      <c r="I7" s="309">
        <v>77490270</v>
      </c>
      <c r="K7" s="171" t="s">
        <v>13</v>
      </c>
      <c r="L7" s="229">
        <v>62676</v>
      </c>
      <c r="M7" s="233">
        <v>65.37</v>
      </c>
      <c r="N7" s="310">
        <v>58737750</v>
      </c>
    </row>
    <row r="8" spans="1:14" ht="29.25" customHeight="1">
      <c r="A8" s="169" t="s">
        <v>14</v>
      </c>
      <c r="B8" s="177">
        <f t="shared" ref="B8:B18" si="5">C8/$C$6</f>
        <v>7.4340131055177894E-2</v>
      </c>
      <c r="C8" s="178">
        <f t="shared" si="3"/>
        <v>121.39</v>
      </c>
      <c r="D8" s="244">
        <f t="shared" si="4"/>
        <v>107983550</v>
      </c>
      <c r="F8" s="171" t="s">
        <v>14</v>
      </c>
      <c r="G8" s="229">
        <v>326013</v>
      </c>
      <c r="H8" s="233">
        <v>74.98</v>
      </c>
      <c r="I8" s="310">
        <v>66313640</v>
      </c>
      <c r="K8" s="171" t="s">
        <v>14</v>
      </c>
      <c r="L8" s="229">
        <v>44505</v>
      </c>
      <c r="M8" s="233">
        <v>46.41</v>
      </c>
      <c r="N8" s="310">
        <v>41669910</v>
      </c>
    </row>
    <row r="9" spans="1:14" ht="29.25" customHeight="1">
      <c r="A9" s="169" t="s">
        <v>15</v>
      </c>
      <c r="B9" s="177">
        <f t="shared" si="5"/>
        <v>7.6416192050952292E-2</v>
      </c>
      <c r="C9" s="178">
        <f t="shared" si="3"/>
        <v>124.78</v>
      </c>
      <c r="D9" s="244">
        <f t="shared" si="4"/>
        <v>100175570</v>
      </c>
      <c r="F9" s="171" t="s">
        <v>15</v>
      </c>
      <c r="G9" s="229">
        <v>341516</v>
      </c>
      <c r="H9" s="233">
        <v>78.540000000000006</v>
      </c>
      <c r="I9" s="310">
        <v>58447290</v>
      </c>
      <c r="K9" s="171" t="s">
        <v>15</v>
      </c>
      <c r="L9" s="229">
        <v>44339</v>
      </c>
      <c r="M9" s="233">
        <v>46.24</v>
      </c>
      <c r="N9" s="310">
        <v>41728280</v>
      </c>
    </row>
    <row r="10" spans="1:14" ht="29.25" customHeight="1">
      <c r="A10" s="169" t="s">
        <v>16</v>
      </c>
      <c r="B10" s="177">
        <f t="shared" si="5"/>
        <v>6.0040418886643389E-2</v>
      </c>
      <c r="C10" s="178">
        <f t="shared" si="3"/>
        <v>98.039999999999992</v>
      </c>
      <c r="D10" s="244">
        <f t="shared" si="4"/>
        <v>76941780</v>
      </c>
      <c r="F10" s="171" t="s">
        <v>16</v>
      </c>
      <c r="G10" s="229">
        <v>329845</v>
      </c>
      <c r="H10" s="233">
        <v>75.86</v>
      </c>
      <c r="I10" s="310">
        <v>57065490</v>
      </c>
      <c r="K10" s="171" t="s">
        <v>16</v>
      </c>
      <c r="L10" s="231">
        <v>21273</v>
      </c>
      <c r="M10" s="233">
        <v>22.18</v>
      </c>
      <c r="N10" s="313">
        <v>19876290</v>
      </c>
    </row>
    <row r="11" spans="1:14" ht="29.25" customHeight="1">
      <c r="A11" s="169" t="s">
        <v>17</v>
      </c>
      <c r="B11" s="177">
        <f t="shared" si="5"/>
        <v>6.7787372159960807E-2</v>
      </c>
      <c r="C11" s="178">
        <f t="shared" si="3"/>
        <v>110.69</v>
      </c>
      <c r="D11" s="244">
        <f t="shared" si="4"/>
        <v>83349430</v>
      </c>
      <c r="F11" s="171" t="s">
        <v>17</v>
      </c>
      <c r="G11" s="229">
        <v>378408</v>
      </c>
      <c r="H11" s="233">
        <v>87.03</v>
      </c>
      <c r="I11" s="310">
        <v>63592120</v>
      </c>
      <c r="K11" s="171" t="s">
        <v>17</v>
      </c>
      <c r="L11" s="231">
        <v>22691</v>
      </c>
      <c r="M11" s="233">
        <v>23.66</v>
      </c>
      <c r="N11" s="313">
        <v>19757310</v>
      </c>
    </row>
    <row r="12" spans="1:14" ht="29.25" customHeight="1">
      <c r="A12" s="169" t="s">
        <v>18</v>
      </c>
      <c r="B12" s="177">
        <f t="shared" si="5"/>
        <v>8.6349439647253348E-2</v>
      </c>
      <c r="C12" s="178">
        <f t="shared" si="3"/>
        <v>141</v>
      </c>
      <c r="D12" s="244">
        <f t="shared" si="4"/>
        <v>116221850</v>
      </c>
      <c r="F12" s="171" t="s">
        <v>18</v>
      </c>
      <c r="G12" s="229">
        <v>444231</v>
      </c>
      <c r="H12" s="233">
        <v>102.17</v>
      </c>
      <c r="I12" s="310">
        <v>88027980</v>
      </c>
      <c r="K12" s="171" t="s">
        <v>18</v>
      </c>
      <c r="L12" s="231">
        <v>37230</v>
      </c>
      <c r="M12" s="233">
        <v>38.83</v>
      </c>
      <c r="N12" s="313">
        <v>28193870</v>
      </c>
    </row>
    <row r="13" spans="1:14" ht="29.25" customHeight="1">
      <c r="A13" s="169" t="s">
        <v>5</v>
      </c>
      <c r="B13" s="177">
        <f t="shared" si="5"/>
        <v>0.10497887194561822</v>
      </c>
      <c r="C13" s="178">
        <f t="shared" si="3"/>
        <v>171.42000000000002</v>
      </c>
      <c r="D13" s="244">
        <f t="shared" si="4"/>
        <v>139376360</v>
      </c>
      <c r="F13" s="171" t="s">
        <v>5</v>
      </c>
      <c r="G13" s="229">
        <v>532911</v>
      </c>
      <c r="H13" s="233">
        <v>122.56</v>
      </c>
      <c r="I13" s="310">
        <v>105244750</v>
      </c>
      <c r="K13" s="171" t="s">
        <v>5</v>
      </c>
      <c r="L13" s="231">
        <v>46847</v>
      </c>
      <c r="M13" s="233">
        <v>48.86</v>
      </c>
      <c r="N13" s="313">
        <v>34131610</v>
      </c>
    </row>
    <row r="14" spans="1:14" ht="29.25" customHeight="1">
      <c r="A14" s="169" t="s">
        <v>6</v>
      </c>
      <c r="B14" s="177">
        <f t="shared" si="5"/>
        <v>0.11210116969808315</v>
      </c>
      <c r="C14" s="178">
        <f t="shared" si="3"/>
        <v>183.04999999999998</v>
      </c>
      <c r="D14" s="244">
        <f t="shared" si="4"/>
        <v>145966720</v>
      </c>
      <c r="F14" s="171" t="s">
        <v>6</v>
      </c>
      <c r="G14" s="229">
        <v>567475</v>
      </c>
      <c r="H14" s="233">
        <v>130.51</v>
      </c>
      <c r="I14" s="310">
        <v>109763280</v>
      </c>
      <c r="K14" s="171" t="s">
        <v>6</v>
      </c>
      <c r="L14" s="231">
        <v>50375</v>
      </c>
      <c r="M14" s="233">
        <v>52.54</v>
      </c>
      <c r="N14" s="313">
        <v>36203440</v>
      </c>
    </row>
    <row r="15" spans="1:14" ht="29.25" customHeight="1">
      <c r="A15" s="169" t="s">
        <v>12</v>
      </c>
      <c r="B15" s="177">
        <f t="shared" si="5"/>
        <v>9.184273378651478E-2</v>
      </c>
      <c r="C15" s="178">
        <f t="shared" si="3"/>
        <v>149.97</v>
      </c>
      <c r="D15" s="244">
        <f t="shared" si="4"/>
        <v>105997240</v>
      </c>
      <c r="F15" s="171" t="s">
        <v>12</v>
      </c>
      <c r="G15" s="229">
        <v>470956</v>
      </c>
      <c r="H15" s="233">
        <v>108.31</v>
      </c>
      <c r="I15" s="310">
        <v>75743770</v>
      </c>
      <c r="K15" s="171" t="s">
        <v>12</v>
      </c>
      <c r="L15" s="231">
        <v>39949</v>
      </c>
      <c r="M15" s="233">
        <v>41.66</v>
      </c>
      <c r="N15" s="313">
        <v>30253470</v>
      </c>
    </row>
    <row r="16" spans="1:14" ht="27.75" customHeight="1">
      <c r="A16" s="169" t="s">
        <v>33</v>
      </c>
      <c r="B16" s="177">
        <f t="shared" si="5"/>
        <v>7.1357707146794042E-2</v>
      </c>
      <c r="C16" s="178">
        <f t="shared" si="3"/>
        <v>116.52</v>
      </c>
      <c r="D16" s="244">
        <f t="shared" si="4"/>
        <v>89981630</v>
      </c>
      <c r="F16" s="171" t="s">
        <v>33</v>
      </c>
      <c r="G16" s="229">
        <v>395141</v>
      </c>
      <c r="H16" s="233">
        <v>90.88</v>
      </c>
      <c r="I16" s="311">
        <v>65630830</v>
      </c>
      <c r="K16" s="171" t="s">
        <v>33</v>
      </c>
      <c r="L16" s="231">
        <v>24591</v>
      </c>
      <c r="M16" s="233">
        <v>25.64</v>
      </c>
      <c r="N16" s="313">
        <v>24350800</v>
      </c>
    </row>
    <row r="17" spans="1:14" ht="27.75" customHeight="1">
      <c r="A17" s="169" t="s">
        <v>34</v>
      </c>
      <c r="B17" s="177">
        <f t="shared" si="5"/>
        <v>7.3942066262477804E-2</v>
      </c>
      <c r="C17" s="178">
        <f t="shared" si="3"/>
        <v>120.74000000000001</v>
      </c>
      <c r="D17" s="244">
        <f t="shared" si="4"/>
        <v>108436790</v>
      </c>
      <c r="F17" s="171" t="s">
        <v>34</v>
      </c>
      <c r="G17" s="229">
        <v>360056</v>
      </c>
      <c r="H17" s="233">
        <v>82.81</v>
      </c>
      <c r="I17" s="311">
        <v>72413110</v>
      </c>
      <c r="K17" s="171" t="s">
        <v>34</v>
      </c>
      <c r="L17" s="231">
        <v>36369</v>
      </c>
      <c r="M17" s="233">
        <v>37.93</v>
      </c>
      <c r="N17" s="313">
        <v>36023680</v>
      </c>
    </row>
    <row r="18" spans="1:14" ht="27.75" customHeight="1" thickBot="1">
      <c r="A18" s="257" t="s">
        <v>35</v>
      </c>
      <c r="B18" s="179">
        <f t="shared" si="5"/>
        <v>8.6514789638067233E-2</v>
      </c>
      <c r="C18" s="180">
        <f t="shared" si="3"/>
        <v>141.26999999999998</v>
      </c>
      <c r="D18" s="219">
        <f t="shared" si="4"/>
        <v>128532290</v>
      </c>
      <c r="F18" s="172" t="s">
        <v>35</v>
      </c>
      <c r="G18" s="230">
        <v>355936</v>
      </c>
      <c r="H18" s="234">
        <v>81.86</v>
      </c>
      <c r="I18" s="312">
        <v>71993440</v>
      </c>
      <c r="K18" s="172" t="s">
        <v>35</v>
      </c>
      <c r="L18" s="232">
        <v>56969</v>
      </c>
      <c r="M18" s="234">
        <v>59.41</v>
      </c>
      <c r="N18" s="314">
        <v>56538850</v>
      </c>
    </row>
    <row r="19" spans="1:14" ht="27" customHeight="1">
      <c r="A19" s="18"/>
      <c r="B19" s="19"/>
      <c r="C19" s="25"/>
      <c r="D19" s="19"/>
      <c r="F19" s="18"/>
      <c r="G19" s="19"/>
      <c r="H19" s="19"/>
      <c r="I19" s="19"/>
    </row>
    <row r="20" spans="1:14" s="62" customFormat="1" ht="37.5" customHeight="1">
      <c r="A20" s="63"/>
      <c r="B20" s="19"/>
      <c r="C20" s="25"/>
      <c r="D20" s="19"/>
      <c r="F20" s="12"/>
      <c r="G20" s="12"/>
      <c r="H20" s="12"/>
      <c r="I20" s="12"/>
      <c r="K20" s="12"/>
      <c r="L20" s="12"/>
      <c r="M20" s="12"/>
      <c r="N20" s="12"/>
    </row>
    <row r="21" spans="1:14" ht="22.5" customHeight="1"/>
    <row r="22" spans="1:14" ht="37.5" customHeight="1"/>
    <row r="23" spans="1:14" ht="34.5" customHeight="1"/>
    <row r="24" spans="1:14" ht="36" customHeight="1"/>
    <row r="25" spans="1:14" ht="27.75" customHeight="1"/>
    <row r="26" spans="1:14" ht="27.75" customHeight="1"/>
    <row r="27" spans="1:14" ht="27.75" customHeight="1"/>
    <row r="28" spans="1:14" ht="27.75" customHeight="1"/>
    <row r="29" spans="1:14" ht="27.75" customHeight="1"/>
    <row r="30" spans="1:14" ht="27.75" customHeight="1"/>
    <row r="31" spans="1:14" ht="27.75" customHeight="1"/>
    <row r="32" spans="1:14" ht="27.75" customHeight="1"/>
    <row r="33" spans="1:14" ht="27.75" customHeight="1"/>
    <row r="34" spans="1:14" ht="27.75" customHeight="1"/>
    <row r="35" spans="1:14" ht="27.75" customHeight="1"/>
    <row r="36" spans="1:14" ht="27.75" customHeight="1"/>
    <row r="37" spans="1:14" ht="21" customHeight="1">
      <c r="F37" s="62"/>
      <c r="G37" s="62"/>
      <c r="H37" s="62"/>
      <c r="I37" s="62"/>
      <c r="K37" s="62"/>
      <c r="L37" s="62"/>
      <c r="M37" s="62"/>
      <c r="N37" s="62"/>
    </row>
    <row r="38" spans="1:14" s="62" customFormat="1" ht="21" customHeight="1">
      <c r="A38" s="63"/>
      <c r="B38" s="19"/>
      <c r="C38" s="19"/>
      <c r="D38" s="19"/>
      <c r="F38" s="12"/>
      <c r="G38" s="12"/>
      <c r="H38" s="12"/>
      <c r="I38" s="12"/>
      <c r="K38" s="12"/>
      <c r="L38" s="12"/>
      <c r="M38" s="12"/>
      <c r="N38" s="12"/>
    </row>
    <row r="39" spans="1:14" ht="33" customHeight="1"/>
    <row r="40" spans="1:14" ht="30.75" customHeight="1"/>
    <row r="41" spans="1:14" ht="39.75" customHeight="1"/>
    <row r="42" spans="1:14" ht="34.5" customHeight="1"/>
    <row r="43" spans="1:14" ht="27.75" customHeight="1"/>
    <row r="44" spans="1:14" ht="27.75" customHeight="1"/>
    <row r="45" spans="1:14" ht="27.75" customHeight="1"/>
    <row r="46" spans="1:14" ht="27.75" customHeight="1"/>
    <row r="47" spans="1:14" ht="27.75" customHeight="1"/>
    <row r="48" spans="1:14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</sheetData>
  <mergeCells count="7">
    <mergeCell ref="L4:N4"/>
    <mergeCell ref="A1:D1"/>
    <mergeCell ref="K4:K5"/>
    <mergeCell ref="F4:F5"/>
    <mergeCell ref="A4:A5"/>
    <mergeCell ref="B4:D4"/>
    <mergeCell ref="G4:I4"/>
  </mergeCells>
  <phoneticPr fontId="4" type="noConversion"/>
  <pageMargins left="0.39370078740157483" right="0.28000000000000003" top="0.39370078740157483" bottom="0.19685039370078741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4"/>
  <sheetViews>
    <sheetView showGridLines="0" topLeftCell="A13" zoomScaleNormal="100" workbookViewId="0">
      <selection sqref="A1:K1"/>
    </sheetView>
  </sheetViews>
  <sheetFormatPr defaultRowHeight="16.5"/>
  <cols>
    <col min="1" max="1" width="5.75" customWidth="1"/>
    <col min="2" max="2" width="10.625" customWidth="1"/>
    <col min="3" max="3" width="10.375" customWidth="1"/>
    <col min="4" max="4" width="13.875" customWidth="1"/>
    <col min="5" max="6" width="11.25" customWidth="1"/>
    <col min="7" max="7" width="13.25" customWidth="1"/>
    <col min="8" max="8" width="10.25" customWidth="1"/>
    <col min="9" max="9" width="12.25" customWidth="1"/>
    <col min="10" max="10" width="10.875" customWidth="1"/>
    <col min="11" max="11" width="11.625" customWidth="1"/>
  </cols>
  <sheetData>
    <row r="1" spans="1:11" ht="31.5" customHeight="1" thickBot="1">
      <c r="A1" s="295" t="s">
        <v>30</v>
      </c>
      <c r="B1" s="296"/>
      <c r="C1" s="296"/>
      <c r="D1" s="296"/>
      <c r="E1" s="296"/>
      <c r="F1" s="296"/>
      <c r="G1" s="296"/>
      <c r="H1" s="296"/>
      <c r="I1" s="296"/>
      <c r="J1" s="296"/>
      <c r="K1" s="297"/>
    </row>
    <row r="2" spans="1:11" s="3" customFormat="1" ht="19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2" customFormat="1" ht="22.5" customHeight="1" thickBot="1">
      <c r="A3" s="10" t="s">
        <v>27</v>
      </c>
      <c r="B3" s="14"/>
      <c r="C3" s="14"/>
      <c r="D3" s="14"/>
      <c r="E3" s="14"/>
      <c r="F3" s="14"/>
      <c r="G3" s="14"/>
      <c r="H3" s="14"/>
      <c r="I3" s="14" t="s">
        <v>46</v>
      </c>
      <c r="K3" s="81" t="s">
        <v>45</v>
      </c>
    </row>
    <row r="4" spans="1:11" s="12" customFormat="1" ht="34.5" customHeight="1">
      <c r="A4" s="265" t="s">
        <v>1</v>
      </c>
      <c r="B4" s="290" t="e">
        <f>시민회관!#REF!</f>
        <v>#REF!</v>
      </c>
      <c r="C4" s="290"/>
      <c r="D4" s="290"/>
      <c r="E4" s="290" t="str">
        <f>시민회관!B4</f>
        <v>2024년</v>
      </c>
      <c r="F4" s="290"/>
      <c r="G4" s="290"/>
      <c r="H4" s="268" t="s">
        <v>36</v>
      </c>
      <c r="I4" s="268"/>
      <c r="J4" s="268"/>
      <c r="K4" s="269"/>
    </row>
    <row r="5" spans="1:11" s="12" customFormat="1" ht="35.25" customHeight="1" thickBot="1">
      <c r="A5" s="286"/>
      <c r="B5" s="15" t="s">
        <v>31</v>
      </c>
      <c r="C5" s="16" t="s">
        <v>19</v>
      </c>
      <c r="D5" s="15" t="s">
        <v>3</v>
      </c>
      <c r="E5" s="15" t="s">
        <v>31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1" s="12" customFormat="1" ht="39" customHeight="1" thickBot="1">
      <c r="A6" s="28" t="s">
        <v>4</v>
      </c>
      <c r="B6" s="206">
        <v>1</v>
      </c>
      <c r="C6" s="29">
        <f>C24+C42</f>
        <v>233.1</v>
      </c>
      <c r="D6" s="29">
        <f>SUM(D7:D18)</f>
        <v>119282280</v>
      </c>
      <c r="E6" s="206">
        <v>1</v>
      </c>
      <c r="F6" s="29">
        <f>F24+F42</f>
        <v>260.32</v>
      </c>
      <c r="G6" s="29">
        <f>SUM(G7:G18)</f>
        <v>197936122</v>
      </c>
      <c r="H6" s="30">
        <f>F6-C6</f>
        <v>27.22</v>
      </c>
      <c r="I6" s="30">
        <f>G6-D6</f>
        <v>78653842</v>
      </c>
      <c r="J6" s="31">
        <f>(F6-C6)/C6</f>
        <v>0.11677391677391677</v>
      </c>
      <c r="K6" s="32">
        <f>(G6-D6)/D6</f>
        <v>0.65939250993525611</v>
      </c>
    </row>
    <row r="7" spans="1:11" s="12" customFormat="1" ht="29.25" customHeight="1">
      <c r="A7" s="127" t="s">
        <v>13</v>
      </c>
      <c r="B7" s="173">
        <f>C7/$C$6</f>
        <v>0.11557271557271558</v>
      </c>
      <c r="C7" s="174">
        <f t="shared" ref="C7:D15" si="0">C25+C43</f>
        <v>26.94</v>
      </c>
      <c r="D7" s="203">
        <f t="shared" si="0"/>
        <v>10954590</v>
      </c>
      <c r="E7" s="173">
        <f>F7/$F$6</f>
        <v>0.11347572218807621</v>
      </c>
      <c r="F7" s="174">
        <f t="shared" ref="F7:G15" si="1">F25+F43</f>
        <v>29.54</v>
      </c>
      <c r="G7" s="203">
        <f t="shared" si="1"/>
        <v>20595740</v>
      </c>
      <c r="H7" s="33">
        <f>F7-C7</f>
        <v>2.5999999999999979</v>
      </c>
      <c r="I7" s="134">
        <f t="shared" ref="H7:I18" si="2">G7-D7</f>
        <v>9641150</v>
      </c>
      <c r="J7" s="175">
        <f t="shared" ref="J7:K18" si="3">(F7-C7)/C7</f>
        <v>9.6510764662212242E-2</v>
      </c>
      <c r="K7" s="176">
        <f t="shared" si="3"/>
        <v>0.88010140041754192</v>
      </c>
    </row>
    <row r="8" spans="1:11" s="12" customFormat="1" ht="29.25" customHeight="1">
      <c r="A8" s="169" t="s">
        <v>14</v>
      </c>
      <c r="B8" s="177">
        <f t="shared" ref="B8:B18" si="4">C8/$C$6</f>
        <v>0.10227370227370228</v>
      </c>
      <c r="C8" s="178">
        <f t="shared" si="0"/>
        <v>23.84</v>
      </c>
      <c r="D8" s="204">
        <f t="shared" si="0"/>
        <v>9146400</v>
      </c>
      <c r="E8" s="177">
        <f t="shared" ref="E8:E18" si="5">F8/$F$6</f>
        <v>0.10656115550092195</v>
      </c>
      <c r="F8" s="178">
        <f t="shared" si="1"/>
        <v>27.740000000000002</v>
      </c>
      <c r="G8" s="204">
        <f t="shared" si="1"/>
        <v>19525900</v>
      </c>
      <c r="H8" s="34">
        <f t="shared" si="2"/>
        <v>3.9000000000000021</v>
      </c>
      <c r="I8" s="41">
        <f t="shared" si="2"/>
        <v>10379500</v>
      </c>
      <c r="J8" s="96">
        <f t="shared" si="3"/>
        <v>0.16359060402684572</v>
      </c>
      <c r="K8" s="97">
        <f t="shared" si="3"/>
        <v>1.1348180704976822</v>
      </c>
    </row>
    <row r="9" spans="1:11" s="12" customFormat="1" ht="29.25" customHeight="1">
      <c r="A9" s="169" t="s">
        <v>15</v>
      </c>
      <c r="B9" s="177">
        <f t="shared" si="4"/>
        <v>7.7906477906477908E-2</v>
      </c>
      <c r="C9" s="178">
        <f t="shared" si="0"/>
        <v>18.16</v>
      </c>
      <c r="D9" s="204">
        <f t="shared" si="0"/>
        <v>8586960</v>
      </c>
      <c r="E9" s="177">
        <f t="shared" si="5"/>
        <v>8.4204056545789802E-2</v>
      </c>
      <c r="F9" s="178">
        <f t="shared" si="1"/>
        <v>21.92</v>
      </c>
      <c r="G9" s="204">
        <f t="shared" si="1"/>
        <v>14775180</v>
      </c>
      <c r="H9" s="34">
        <f t="shared" ref="H9:H17" si="6">F9-C9</f>
        <v>3.7600000000000016</v>
      </c>
      <c r="I9" s="41">
        <f t="shared" ref="I9:I17" si="7">G9-D9</f>
        <v>6188220</v>
      </c>
      <c r="J9" s="96">
        <f t="shared" ref="J9:J17" si="8">(F9-C9)/C9</f>
        <v>0.20704845814977982</v>
      </c>
      <c r="K9" s="97">
        <f t="shared" ref="K9:K17" si="9">(G9-D9)/D9</f>
        <v>0.72065317644428295</v>
      </c>
    </row>
    <row r="10" spans="1:11" s="12" customFormat="1" ht="29.25" customHeight="1">
      <c r="A10" s="169" t="s">
        <v>16</v>
      </c>
      <c r="B10" s="177">
        <f t="shared" si="4"/>
        <v>6.9283569283569282E-2</v>
      </c>
      <c r="C10" s="178">
        <f t="shared" si="0"/>
        <v>16.149999999999999</v>
      </c>
      <c r="D10" s="204">
        <f t="shared" si="0"/>
        <v>8161420</v>
      </c>
      <c r="E10" s="177">
        <f t="shared" si="5"/>
        <v>7.2026736324523666E-2</v>
      </c>
      <c r="F10" s="178">
        <f t="shared" si="1"/>
        <v>18.75</v>
      </c>
      <c r="G10" s="204">
        <f t="shared" si="1"/>
        <v>12908680</v>
      </c>
      <c r="H10" s="34">
        <f t="shared" si="6"/>
        <v>2.6000000000000014</v>
      </c>
      <c r="I10" s="41">
        <f t="shared" si="7"/>
        <v>4747260</v>
      </c>
      <c r="J10" s="96">
        <f t="shared" si="8"/>
        <v>0.16099071207430352</v>
      </c>
      <c r="K10" s="97">
        <f t="shared" si="9"/>
        <v>0.58167083669263442</v>
      </c>
    </row>
    <row r="11" spans="1:11" s="12" customFormat="1" ht="29.25" customHeight="1">
      <c r="A11" s="169" t="s">
        <v>17</v>
      </c>
      <c r="B11" s="177">
        <f t="shared" si="4"/>
        <v>5.8129558129558133E-2</v>
      </c>
      <c r="C11" s="178">
        <f t="shared" si="0"/>
        <v>13.55</v>
      </c>
      <c r="D11" s="204">
        <f t="shared" si="0"/>
        <v>7890780</v>
      </c>
      <c r="E11" s="177">
        <f t="shared" si="5"/>
        <v>5.9618930547019056E-2</v>
      </c>
      <c r="F11" s="178">
        <f t="shared" si="1"/>
        <v>15.52</v>
      </c>
      <c r="G11" s="204">
        <f t="shared" si="1"/>
        <v>11531810</v>
      </c>
      <c r="H11" s="34">
        <f t="shared" si="6"/>
        <v>1.9699999999999989</v>
      </c>
      <c r="I11" s="41">
        <f t="shared" si="7"/>
        <v>3641030</v>
      </c>
      <c r="J11" s="96">
        <f t="shared" si="8"/>
        <v>0.14538745387453866</v>
      </c>
      <c r="K11" s="97">
        <f t="shared" si="9"/>
        <v>0.46142840124803886</v>
      </c>
    </row>
    <row r="12" spans="1:11" s="12" customFormat="1" ht="29.25" customHeight="1">
      <c r="A12" s="169" t="s">
        <v>18</v>
      </c>
      <c r="B12" s="177">
        <f t="shared" si="4"/>
        <v>6.1304161304161303E-2</v>
      </c>
      <c r="C12" s="178">
        <f t="shared" si="0"/>
        <v>14.29</v>
      </c>
      <c r="D12" s="204">
        <f t="shared" si="0"/>
        <v>8199800</v>
      </c>
      <c r="E12" s="177">
        <f t="shared" si="5"/>
        <v>6.1232329440688391E-2</v>
      </c>
      <c r="F12" s="178">
        <f t="shared" si="1"/>
        <v>15.940000000000001</v>
      </c>
      <c r="G12" s="204">
        <f t="shared" si="1"/>
        <v>12525190</v>
      </c>
      <c r="H12" s="34">
        <f t="shared" si="6"/>
        <v>1.6500000000000021</v>
      </c>
      <c r="I12" s="41">
        <f t="shared" si="7"/>
        <v>4325390</v>
      </c>
      <c r="J12" s="96">
        <f t="shared" si="8"/>
        <v>0.11546536039188258</v>
      </c>
      <c r="K12" s="97">
        <f t="shared" si="9"/>
        <v>0.52749945120612696</v>
      </c>
    </row>
    <row r="13" spans="1:11" s="12" customFormat="1" ht="29.25" customHeight="1">
      <c r="A13" s="169" t="s">
        <v>5</v>
      </c>
      <c r="B13" s="177">
        <f t="shared" si="4"/>
        <v>6.6537966537966536E-2</v>
      </c>
      <c r="C13" s="178">
        <f t="shared" si="0"/>
        <v>15.51</v>
      </c>
      <c r="D13" s="204">
        <f t="shared" si="0"/>
        <v>10299390</v>
      </c>
      <c r="E13" s="177">
        <f t="shared" si="5"/>
        <v>7.2756607252612182E-2</v>
      </c>
      <c r="F13" s="178">
        <f t="shared" si="1"/>
        <v>18.940000000000001</v>
      </c>
      <c r="G13" s="204">
        <f t="shared" si="1"/>
        <v>15771432</v>
      </c>
      <c r="H13" s="34">
        <f t="shared" si="6"/>
        <v>3.4300000000000015</v>
      </c>
      <c r="I13" s="41">
        <f t="shared" si="7"/>
        <v>5472042</v>
      </c>
      <c r="J13" s="96">
        <f t="shared" si="8"/>
        <v>0.22114764667956166</v>
      </c>
      <c r="K13" s="97">
        <f t="shared" si="9"/>
        <v>0.53129767879456935</v>
      </c>
    </row>
    <row r="14" spans="1:11" s="12" customFormat="1" ht="29.25" customHeight="1">
      <c r="A14" s="169" t="s">
        <v>6</v>
      </c>
      <c r="B14" s="177">
        <f t="shared" si="4"/>
        <v>7.4088374088374084E-2</v>
      </c>
      <c r="C14" s="178">
        <f t="shared" si="0"/>
        <v>17.27</v>
      </c>
      <c r="D14" s="204">
        <f t="shared" si="0"/>
        <v>11740740</v>
      </c>
      <c r="E14" s="177">
        <f t="shared" si="5"/>
        <v>7.9171788567916415E-2</v>
      </c>
      <c r="F14" s="178">
        <f t="shared" si="1"/>
        <v>20.61</v>
      </c>
      <c r="G14" s="204">
        <f t="shared" si="1"/>
        <v>16656330</v>
      </c>
      <c r="H14" s="34">
        <f t="shared" si="6"/>
        <v>3.34</v>
      </c>
      <c r="I14" s="41">
        <f t="shared" si="7"/>
        <v>4915590</v>
      </c>
      <c r="J14" s="96">
        <f t="shared" si="8"/>
        <v>0.19339895773016791</v>
      </c>
      <c r="K14" s="97">
        <f t="shared" si="9"/>
        <v>0.41867803903331474</v>
      </c>
    </row>
    <row r="15" spans="1:11" s="12" customFormat="1" ht="29.25" customHeight="1">
      <c r="A15" s="169" t="s">
        <v>12</v>
      </c>
      <c r="B15" s="177">
        <f t="shared" si="4"/>
        <v>7.9236379236379231E-2</v>
      </c>
      <c r="C15" s="178">
        <f t="shared" si="0"/>
        <v>18.47</v>
      </c>
      <c r="D15" s="204">
        <f t="shared" si="0"/>
        <v>9723260</v>
      </c>
      <c r="E15" s="177">
        <f t="shared" si="5"/>
        <v>7.3371235402581433E-2</v>
      </c>
      <c r="F15" s="178">
        <f t="shared" si="1"/>
        <v>19.099999999999998</v>
      </c>
      <c r="G15" s="204">
        <f t="shared" si="1"/>
        <v>14556430</v>
      </c>
      <c r="H15" s="34">
        <f t="shared" si="6"/>
        <v>0.62999999999999901</v>
      </c>
      <c r="I15" s="41">
        <f t="shared" si="7"/>
        <v>4833170</v>
      </c>
      <c r="J15" s="96">
        <f t="shared" si="8"/>
        <v>3.4109366540335626E-2</v>
      </c>
      <c r="K15" s="97">
        <f t="shared" si="9"/>
        <v>0.49707299815082595</v>
      </c>
    </row>
    <row r="16" spans="1:11" s="12" customFormat="1" ht="27.75" customHeight="1">
      <c r="A16" s="169" t="s">
        <v>33</v>
      </c>
      <c r="B16" s="177">
        <f t="shared" si="4"/>
        <v>8.8459888459888461E-2</v>
      </c>
      <c r="C16" s="178">
        <f t="shared" ref="C16:D16" si="10">C34+C52</f>
        <v>20.62</v>
      </c>
      <c r="D16" s="204">
        <f t="shared" si="10"/>
        <v>10393740</v>
      </c>
      <c r="E16" s="177">
        <f t="shared" si="5"/>
        <v>7.3755377996312238E-2</v>
      </c>
      <c r="F16" s="178">
        <f>F34+F52</f>
        <v>19.200000000000003</v>
      </c>
      <c r="G16" s="204">
        <f t="shared" ref="G16" si="11">G34+G52</f>
        <v>15013670</v>
      </c>
      <c r="H16" s="34">
        <f t="shared" si="6"/>
        <v>-1.4199999999999982</v>
      </c>
      <c r="I16" s="41">
        <f t="shared" si="7"/>
        <v>4619930</v>
      </c>
      <c r="J16" s="96">
        <f t="shared" si="8"/>
        <v>-6.8865179437439292E-2</v>
      </c>
      <c r="K16" s="97">
        <f t="shared" si="9"/>
        <v>0.44449158820597784</v>
      </c>
    </row>
    <row r="17" spans="1:11" s="12" customFormat="1" ht="27.75" customHeight="1">
      <c r="A17" s="169" t="s">
        <v>34</v>
      </c>
      <c r="B17" s="177">
        <f t="shared" si="4"/>
        <v>0.10368940368940369</v>
      </c>
      <c r="C17" s="178">
        <f t="shared" ref="C17:D17" si="12">C35+C53</f>
        <v>24.169999999999998</v>
      </c>
      <c r="D17" s="204">
        <f t="shared" si="12"/>
        <v>11823000</v>
      </c>
      <c r="E17" s="177">
        <f t="shared" si="5"/>
        <v>8.7814996926859248E-2</v>
      </c>
      <c r="F17" s="178">
        <f t="shared" ref="F17:G17" si="13">F35+F53</f>
        <v>22.86</v>
      </c>
      <c r="G17" s="204">
        <f t="shared" si="13"/>
        <v>19791980</v>
      </c>
      <c r="H17" s="34">
        <f t="shared" si="6"/>
        <v>-1.3099999999999987</v>
      </c>
      <c r="I17" s="41">
        <f t="shared" si="7"/>
        <v>7968980</v>
      </c>
      <c r="J17" s="96">
        <f t="shared" si="8"/>
        <v>-5.4199420769548978E-2</v>
      </c>
      <c r="K17" s="97">
        <f t="shared" si="9"/>
        <v>0.67402351349065381</v>
      </c>
    </row>
    <row r="18" spans="1:11" s="12" customFormat="1" ht="27.75" customHeight="1" thickBot="1">
      <c r="A18" s="128" t="s">
        <v>35</v>
      </c>
      <c r="B18" s="179">
        <f t="shared" si="4"/>
        <v>0.10351780351780351</v>
      </c>
      <c r="C18" s="180">
        <f t="shared" ref="C18:D18" si="14">C36+C54</f>
        <v>24.13</v>
      </c>
      <c r="D18" s="205">
        <f t="shared" si="14"/>
        <v>12362200</v>
      </c>
      <c r="E18" s="179">
        <f t="shared" si="5"/>
        <v>0.11601106330669944</v>
      </c>
      <c r="F18" s="180">
        <f t="shared" ref="F18:G18" si="15">F36+F54</f>
        <v>30.2</v>
      </c>
      <c r="G18" s="205">
        <f t="shared" si="15"/>
        <v>24283780</v>
      </c>
      <c r="H18" s="35">
        <f t="shared" si="2"/>
        <v>6.07</v>
      </c>
      <c r="I18" s="71">
        <f t="shared" si="2"/>
        <v>11921580</v>
      </c>
      <c r="J18" s="102">
        <f t="shared" si="3"/>
        <v>0.25155408205553254</v>
      </c>
      <c r="K18" s="103">
        <f t="shared" ref="K18" si="16">(G18-D18)/D18</f>
        <v>0.96435747682451345</v>
      </c>
    </row>
    <row r="19" spans="1:11" s="62" customFormat="1" ht="27.75" customHeight="1">
      <c r="A19" s="63"/>
      <c r="B19" s="61"/>
      <c r="C19" s="25"/>
      <c r="D19" s="65"/>
      <c r="E19" s="61"/>
      <c r="F19" s="25"/>
      <c r="G19" s="65"/>
      <c r="H19" s="66"/>
      <c r="I19" s="26"/>
      <c r="J19" s="64"/>
      <c r="K19" s="64"/>
    </row>
    <row r="20" spans="1:11" s="62" customFormat="1" ht="27.75" customHeight="1">
      <c r="A20" s="63"/>
      <c r="B20" s="61"/>
      <c r="C20" s="25"/>
      <c r="D20" s="64"/>
      <c r="E20" s="64"/>
      <c r="F20" s="64"/>
      <c r="G20" s="65"/>
      <c r="H20" s="66"/>
      <c r="I20" s="26"/>
      <c r="J20" s="64"/>
      <c r="K20" s="64"/>
    </row>
    <row r="21" spans="1:11" s="12" customFormat="1" ht="29.25" customHeight="1" thickBot="1">
      <c r="A21" s="10" t="s">
        <v>0</v>
      </c>
      <c r="B21" s="24"/>
      <c r="C21" s="25"/>
      <c r="G21" s="19"/>
      <c r="H21" s="26"/>
      <c r="I21" s="14" t="s">
        <v>46</v>
      </c>
      <c r="J21" s="21"/>
      <c r="K21" s="81" t="s">
        <v>45</v>
      </c>
    </row>
    <row r="22" spans="1:11" ht="29.25" customHeight="1">
      <c r="A22" s="293" t="s">
        <v>1</v>
      </c>
      <c r="B22" s="290" t="e">
        <f>시민회관!#REF!</f>
        <v>#REF!</v>
      </c>
      <c r="C22" s="290"/>
      <c r="D22" s="290"/>
      <c r="E22" s="290" t="str">
        <f>시민회관!B4</f>
        <v>2024년</v>
      </c>
      <c r="F22" s="290"/>
      <c r="G22" s="290"/>
      <c r="H22" s="268" t="s">
        <v>36</v>
      </c>
      <c r="I22" s="268"/>
      <c r="J22" s="268"/>
      <c r="K22" s="269"/>
    </row>
    <row r="23" spans="1:11" ht="34.5" customHeight="1" thickBot="1">
      <c r="A23" s="294"/>
      <c r="B23" s="8" t="s">
        <v>2</v>
      </c>
      <c r="C23" s="7" t="s">
        <v>19</v>
      </c>
      <c r="D23" s="8" t="s">
        <v>43</v>
      </c>
      <c r="E23" s="8" t="s">
        <v>2</v>
      </c>
      <c r="F23" s="7" t="s">
        <v>19</v>
      </c>
      <c r="G23" s="8" t="s">
        <v>3</v>
      </c>
      <c r="H23" s="8" t="s">
        <v>8</v>
      </c>
      <c r="I23" s="8" t="s">
        <v>9</v>
      </c>
      <c r="J23" s="7" t="s">
        <v>10</v>
      </c>
      <c r="K23" s="9" t="s">
        <v>11</v>
      </c>
    </row>
    <row r="24" spans="1:11" s="67" customFormat="1" ht="28.5" customHeight="1" thickBot="1">
      <c r="A24" s="59" t="s">
        <v>4</v>
      </c>
      <c r="B24" s="131">
        <f>SUM(B25:B36)</f>
        <v>881579</v>
      </c>
      <c r="C24" s="131">
        <f t="shared" ref="C24:I24" si="17">SUM(C25:C36)</f>
        <v>217</v>
      </c>
      <c r="D24" s="131">
        <f>SUM(D25:D36)</f>
        <v>104608250</v>
      </c>
      <c r="E24" s="131">
        <f t="shared" si="17"/>
        <v>1030449</v>
      </c>
      <c r="F24" s="131">
        <f t="shared" si="17"/>
        <v>236.96</v>
      </c>
      <c r="G24" s="131">
        <f>SUM(G25:G36)</f>
        <v>176599422</v>
      </c>
      <c r="H24" s="131">
        <f t="shared" si="17"/>
        <v>148870</v>
      </c>
      <c r="I24" s="131">
        <f t="shared" si="17"/>
        <v>71991172</v>
      </c>
      <c r="J24" s="31">
        <f>(E24-B24)/B24</f>
        <v>0.16886745260492819</v>
      </c>
      <c r="K24" s="32">
        <f>(G24-D24)/D24</f>
        <v>0.68819784290435981</v>
      </c>
    </row>
    <row r="25" spans="1:11" s="68" customFormat="1" ht="29.25" customHeight="1">
      <c r="A25" s="181" t="s">
        <v>13</v>
      </c>
      <c r="B25" s="182">
        <v>81102</v>
      </c>
      <c r="C25" s="183">
        <v>24.94</v>
      </c>
      <c r="D25" s="183">
        <v>9104400</v>
      </c>
      <c r="E25" s="184">
        <v>113762</v>
      </c>
      <c r="F25" s="183">
        <f t="shared" ref="F25:F35" si="18">ROUNDDOWN(E25*0.23*0.001,2)</f>
        <v>26.16</v>
      </c>
      <c r="G25" s="185">
        <v>17784780</v>
      </c>
      <c r="H25" s="186">
        <f t="shared" ref="H25:H30" si="19">E25-B25</f>
        <v>32660</v>
      </c>
      <c r="I25" s="186">
        <f t="shared" ref="I25:I30" si="20">G25-D25</f>
        <v>8680380</v>
      </c>
      <c r="J25" s="187">
        <f t="shared" ref="J25:J30" si="21">(E25-B25)/B25</f>
        <v>0.40270276935217381</v>
      </c>
      <c r="K25" s="188">
        <f t="shared" ref="K25:K30" si="22">(G25-D25)/D25</f>
        <v>0.9534269144589429</v>
      </c>
    </row>
    <row r="26" spans="1:11" s="68" customFormat="1" ht="29.25" customHeight="1">
      <c r="A26" s="189" t="s">
        <v>14</v>
      </c>
      <c r="B26" s="190">
        <v>75161</v>
      </c>
      <c r="C26" s="191">
        <v>23.26</v>
      </c>
      <c r="D26" s="191">
        <v>8707880</v>
      </c>
      <c r="E26" s="192">
        <v>105571</v>
      </c>
      <c r="F26" s="191">
        <f t="shared" si="18"/>
        <v>24.28</v>
      </c>
      <c r="G26" s="193">
        <v>16640990</v>
      </c>
      <c r="H26" s="194">
        <f t="shared" si="19"/>
        <v>30410</v>
      </c>
      <c r="I26" s="194">
        <f t="shared" si="20"/>
        <v>7933110</v>
      </c>
      <c r="J26" s="195">
        <f t="shared" si="21"/>
        <v>0.40459812934899747</v>
      </c>
      <c r="K26" s="196">
        <f t="shared" si="22"/>
        <v>0.91102656444507735</v>
      </c>
    </row>
    <row r="27" spans="1:11" s="68" customFormat="1" ht="29.25" customHeight="1">
      <c r="A27" s="189" t="s">
        <v>15</v>
      </c>
      <c r="B27" s="190">
        <v>69616</v>
      </c>
      <c r="C27" s="191">
        <v>17.79</v>
      </c>
      <c r="D27" s="191">
        <v>8309330</v>
      </c>
      <c r="E27" s="192">
        <v>82953</v>
      </c>
      <c r="F27" s="191">
        <f t="shared" si="18"/>
        <v>19.07</v>
      </c>
      <c r="G27" s="193">
        <v>12373450</v>
      </c>
      <c r="H27" s="194">
        <f t="shared" si="19"/>
        <v>13337</v>
      </c>
      <c r="I27" s="194">
        <f t="shared" si="20"/>
        <v>4064120</v>
      </c>
      <c r="J27" s="195">
        <f t="shared" si="21"/>
        <v>0.19157952194897723</v>
      </c>
      <c r="K27" s="196">
        <f t="shared" si="22"/>
        <v>0.4891032128944211</v>
      </c>
    </row>
    <row r="28" spans="1:11" s="68" customFormat="1" ht="29.25" customHeight="1">
      <c r="A28" s="189" t="s">
        <v>16</v>
      </c>
      <c r="B28" s="190">
        <v>67298</v>
      </c>
      <c r="C28" s="191">
        <v>15.85</v>
      </c>
      <c r="D28" s="191">
        <v>7927700</v>
      </c>
      <c r="E28" s="192">
        <v>73323</v>
      </c>
      <c r="F28" s="191">
        <f t="shared" si="18"/>
        <v>16.86</v>
      </c>
      <c r="G28" s="193">
        <v>11296540</v>
      </c>
      <c r="H28" s="194">
        <f t="shared" si="19"/>
        <v>6025</v>
      </c>
      <c r="I28" s="194">
        <f t="shared" si="20"/>
        <v>3368840</v>
      </c>
      <c r="J28" s="195">
        <f t="shared" si="21"/>
        <v>8.9527177627864121E-2</v>
      </c>
      <c r="K28" s="196">
        <f t="shared" si="22"/>
        <v>0.42494544445425531</v>
      </c>
    </row>
    <row r="29" spans="1:11" s="68" customFormat="1" ht="29.25" customHeight="1">
      <c r="A29" s="189" t="s">
        <v>17</v>
      </c>
      <c r="B29" s="190">
        <v>59558</v>
      </c>
      <c r="C29" s="191">
        <v>12.9</v>
      </c>
      <c r="D29" s="191">
        <v>7338410</v>
      </c>
      <c r="E29" s="192">
        <v>62852</v>
      </c>
      <c r="F29" s="191">
        <f t="shared" si="18"/>
        <v>14.45</v>
      </c>
      <c r="G29" s="193">
        <v>10562880</v>
      </c>
      <c r="H29" s="194">
        <f t="shared" si="19"/>
        <v>3294</v>
      </c>
      <c r="I29" s="194">
        <f t="shared" si="20"/>
        <v>3224470</v>
      </c>
      <c r="J29" s="195">
        <f t="shared" si="21"/>
        <v>5.5307431411397295E-2</v>
      </c>
      <c r="K29" s="196">
        <f t="shared" si="22"/>
        <v>0.43939627248954471</v>
      </c>
    </row>
    <row r="30" spans="1:11" s="68" customFormat="1" ht="29.25" customHeight="1">
      <c r="A30" s="189" t="s">
        <v>18</v>
      </c>
      <c r="B30" s="190">
        <v>59681</v>
      </c>
      <c r="C30" s="191">
        <v>13.27</v>
      </c>
      <c r="D30" s="191">
        <v>7348540</v>
      </c>
      <c r="E30" s="192">
        <v>66525</v>
      </c>
      <c r="F30" s="191">
        <f t="shared" si="18"/>
        <v>15.3</v>
      </c>
      <c r="G30" s="193">
        <v>11903840</v>
      </c>
      <c r="H30" s="194">
        <f t="shared" si="19"/>
        <v>6844</v>
      </c>
      <c r="I30" s="194">
        <f t="shared" si="20"/>
        <v>4555300</v>
      </c>
      <c r="J30" s="195">
        <f t="shared" si="21"/>
        <v>0.11467636266148355</v>
      </c>
      <c r="K30" s="196">
        <f t="shared" si="22"/>
        <v>0.61989184246122364</v>
      </c>
    </row>
    <row r="31" spans="1:11" s="68" customFormat="1" ht="29.25" customHeight="1">
      <c r="A31" s="189" t="s">
        <v>5</v>
      </c>
      <c r="B31" s="190">
        <v>60943</v>
      </c>
      <c r="C31" s="191">
        <f>ROUNDDOWN(B31*0.23*0.001,2)</f>
        <v>14.01</v>
      </c>
      <c r="D31" s="191">
        <v>8987360</v>
      </c>
      <c r="E31" s="192">
        <v>79653</v>
      </c>
      <c r="F31" s="191">
        <f t="shared" si="18"/>
        <v>18.32</v>
      </c>
      <c r="G31" s="193">
        <v>15116602</v>
      </c>
      <c r="H31" s="194">
        <f>E31-B31</f>
        <v>18710</v>
      </c>
      <c r="I31" s="194">
        <f>G31-D31</f>
        <v>6129242</v>
      </c>
      <c r="J31" s="195">
        <f>(E31-B31)/B31</f>
        <v>0.30700818797893115</v>
      </c>
      <c r="K31" s="196">
        <f>(G31-D31)/D31</f>
        <v>0.68198469850990728</v>
      </c>
    </row>
    <row r="32" spans="1:11" s="68" customFormat="1" ht="29.25" customHeight="1">
      <c r="A32" s="189" t="s">
        <v>6</v>
      </c>
      <c r="B32" s="190">
        <v>66641</v>
      </c>
      <c r="C32" s="191">
        <f>ROUNDDOWN(B32*0.23*0.001,2)</f>
        <v>15.32</v>
      </c>
      <c r="D32" s="191">
        <v>9979420</v>
      </c>
      <c r="E32" s="192">
        <v>87447</v>
      </c>
      <c r="F32" s="191">
        <f t="shared" si="18"/>
        <v>20.11</v>
      </c>
      <c r="G32" s="193">
        <v>16056740</v>
      </c>
      <c r="H32" s="194">
        <f>E32-B32</f>
        <v>20806</v>
      </c>
      <c r="I32" s="194">
        <f>G32-D32</f>
        <v>6077320</v>
      </c>
      <c r="J32" s="195">
        <f>(E32-B32)/B32</f>
        <v>0.31221020092735702</v>
      </c>
      <c r="K32" s="196">
        <f>(G32-D32)/D32</f>
        <v>0.60898529173038107</v>
      </c>
    </row>
    <row r="33" spans="1:11" s="68" customFormat="1" ht="29.25" customHeight="1">
      <c r="A33" s="189" t="s">
        <v>12</v>
      </c>
      <c r="B33" s="190">
        <v>67595</v>
      </c>
      <c r="C33" s="191">
        <v>16.649999999999999</v>
      </c>
      <c r="D33" s="191">
        <v>8084060</v>
      </c>
      <c r="E33" s="192">
        <v>80523</v>
      </c>
      <c r="F33" s="191">
        <f t="shared" si="18"/>
        <v>18.52</v>
      </c>
      <c r="G33" s="193">
        <v>13802470</v>
      </c>
      <c r="H33" s="194">
        <f>E33-B33</f>
        <v>12928</v>
      </c>
      <c r="I33" s="194">
        <f>G33-D33</f>
        <v>5718410</v>
      </c>
      <c r="J33" s="195">
        <f>(E33-B33)/B33</f>
        <v>0.19125674975959761</v>
      </c>
      <c r="K33" s="196">
        <f>(G33-D33)/D33</f>
        <v>0.70736857470132586</v>
      </c>
    </row>
    <row r="34" spans="1:11" s="68" customFormat="1" ht="29.25" customHeight="1">
      <c r="A34" s="189" t="s">
        <v>33</v>
      </c>
      <c r="B34" s="190">
        <v>80141</v>
      </c>
      <c r="C34" s="191">
        <f t="shared" ref="C34:C36" si="23">ROUNDDOWN(B34*0.23*0.001,2)</f>
        <v>18.43</v>
      </c>
      <c r="D34" s="191">
        <v>8384190</v>
      </c>
      <c r="E34" s="193">
        <v>75058</v>
      </c>
      <c r="F34" s="191">
        <f t="shared" si="18"/>
        <v>17.260000000000002</v>
      </c>
      <c r="G34" s="193">
        <v>12735200</v>
      </c>
      <c r="H34" s="194">
        <f t="shared" ref="H34:H36" si="24">E34-B34</f>
        <v>-5083</v>
      </c>
      <c r="I34" s="194">
        <f t="shared" ref="I34:I36" si="25">G34-D34</f>
        <v>4351010</v>
      </c>
      <c r="J34" s="195">
        <f t="shared" ref="J34:J36" si="26">(E34-B34)/B34</f>
        <v>-6.3425712182278729E-2</v>
      </c>
      <c r="K34" s="196">
        <f t="shared" ref="K34:K36" si="27">(G34-D34)/D34</f>
        <v>0.51895412675523811</v>
      </c>
    </row>
    <row r="35" spans="1:11" s="68" customFormat="1" ht="29.25" customHeight="1">
      <c r="A35" s="189" t="s">
        <v>34</v>
      </c>
      <c r="B35" s="190">
        <v>96929</v>
      </c>
      <c r="C35" s="191">
        <f t="shared" si="23"/>
        <v>22.29</v>
      </c>
      <c r="D35" s="191">
        <v>10134820</v>
      </c>
      <c r="E35" s="193">
        <v>87630</v>
      </c>
      <c r="F35" s="191">
        <f t="shared" si="18"/>
        <v>20.149999999999999</v>
      </c>
      <c r="G35" s="193">
        <v>16687210</v>
      </c>
      <c r="H35" s="194">
        <f t="shared" si="24"/>
        <v>-9299</v>
      </c>
      <c r="I35" s="194">
        <f t="shared" si="25"/>
        <v>6552390</v>
      </c>
      <c r="J35" s="195">
        <f t="shared" si="26"/>
        <v>-9.5936200724241458E-2</v>
      </c>
      <c r="K35" s="196">
        <f t="shared" si="27"/>
        <v>0.64652258254216655</v>
      </c>
    </row>
    <row r="36" spans="1:11" s="68" customFormat="1" ht="29.25" customHeight="1" thickBot="1">
      <c r="A36" s="197" t="s">
        <v>35</v>
      </c>
      <c r="B36" s="198">
        <v>96914</v>
      </c>
      <c r="C36" s="199">
        <f t="shared" si="23"/>
        <v>22.29</v>
      </c>
      <c r="D36" s="199">
        <v>10302140</v>
      </c>
      <c r="E36" s="210">
        <v>115152</v>
      </c>
      <c r="F36" s="200">
        <f t="shared" ref="F36" si="28">ROUNDDOWN(E36*0.23*0.001,2)</f>
        <v>26.48</v>
      </c>
      <c r="G36" s="210">
        <v>21638720</v>
      </c>
      <c r="H36" s="200">
        <f t="shared" si="24"/>
        <v>18238</v>
      </c>
      <c r="I36" s="200">
        <f t="shared" si="25"/>
        <v>11336580</v>
      </c>
      <c r="J36" s="201">
        <f t="shared" si="26"/>
        <v>0.18818746517531007</v>
      </c>
      <c r="K36" s="202">
        <f t="shared" si="27"/>
        <v>1.1004102060348626</v>
      </c>
    </row>
    <row r="37" spans="1:11" s="3" customFormat="1" ht="18.75" customHeight="1">
      <c r="A37" s="5"/>
      <c r="B37" s="44"/>
      <c r="C37" s="45"/>
      <c r="D37" s="44"/>
      <c r="E37" s="44"/>
      <c r="F37" s="45"/>
      <c r="G37" s="44"/>
      <c r="H37" s="2"/>
      <c r="I37" s="2"/>
      <c r="J37" s="6"/>
      <c r="K37" s="6"/>
    </row>
    <row r="38" spans="1:11" s="3" customFormat="1" ht="18.75" customHeight="1">
      <c r="A38" s="5"/>
      <c r="B38" s="44"/>
      <c r="C38" s="45"/>
      <c r="D38" s="44"/>
      <c r="E38" s="44"/>
      <c r="F38" s="45"/>
      <c r="G38" s="44"/>
      <c r="H38" s="2"/>
      <c r="I38" s="2"/>
      <c r="J38" s="6"/>
      <c r="K38" s="6"/>
    </row>
    <row r="39" spans="1:11" ht="24" customHeight="1" thickBot="1">
      <c r="A39" s="10" t="s">
        <v>7</v>
      </c>
      <c r="B39" s="1"/>
      <c r="C39" s="1"/>
      <c r="D39" s="1"/>
      <c r="E39" s="1"/>
      <c r="F39" s="1"/>
      <c r="G39" s="1"/>
      <c r="H39" s="1"/>
      <c r="I39" s="14" t="s">
        <v>46</v>
      </c>
      <c r="K39" s="81" t="s">
        <v>45</v>
      </c>
    </row>
    <row r="40" spans="1:11" ht="27.75" customHeight="1">
      <c r="A40" s="293" t="s">
        <v>1</v>
      </c>
      <c r="B40" s="290" t="e">
        <f>B4</f>
        <v>#REF!</v>
      </c>
      <c r="C40" s="290"/>
      <c r="D40" s="290"/>
      <c r="E40" s="290" t="str">
        <f>E4</f>
        <v>2024년</v>
      </c>
      <c r="F40" s="290"/>
      <c r="G40" s="290"/>
      <c r="H40" s="268" t="s">
        <v>36</v>
      </c>
      <c r="I40" s="268"/>
      <c r="J40" s="268"/>
      <c r="K40" s="269"/>
    </row>
    <row r="41" spans="1:11" ht="30.75" customHeight="1" thickBot="1">
      <c r="A41" s="294"/>
      <c r="B41" s="8" t="s">
        <v>2</v>
      </c>
      <c r="C41" s="7" t="s">
        <v>19</v>
      </c>
      <c r="D41" s="8" t="s">
        <v>3</v>
      </c>
      <c r="E41" s="8" t="s">
        <v>2</v>
      </c>
      <c r="F41" s="7" t="s">
        <v>19</v>
      </c>
      <c r="G41" s="8" t="s">
        <v>3</v>
      </c>
      <c r="H41" s="8" t="s">
        <v>8</v>
      </c>
      <c r="I41" s="8" t="s">
        <v>9</v>
      </c>
      <c r="J41" s="7" t="s">
        <v>10</v>
      </c>
      <c r="K41" s="9" t="s">
        <v>11</v>
      </c>
    </row>
    <row r="42" spans="1:11" s="67" customFormat="1" ht="28.5" customHeight="1" thickBot="1">
      <c r="A42" s="59" t="s">
        <v>4</v>
      </c>
      <c r="B42" s="131">
        <f>SUM(B43:B54)</f>
        <v>15501</v>
      </c>
      <c r="C42" s="131">
        <f t="shared" ref="C42:I42" si="29">SUM(C43:C54)</f>
        <v>16.099999999999998</v>
      </c>
      <c r="D42" s="131">
        <f>SUM(D43:D54)</f>
        <v>14674030</v>
      </c>
      <c r="E42" s="131">
        <f t="shared" si="29"/>
        <v>22466</v>
      </c>
      <c r="F42" s="131">
        <f t="shared" si="29"/>
        <v>23.36</v>
      </c>
      <c r="G42" s="131">
        <f>SUM(G43:G54)</f>
        <v>21336700</v>
      </c>
      <c r="H42" s="131">
        <f t="shared" si="29"/>
        <v>6965</v>
      </c>
      <c r="I42" s="131">
        <f t="shared" si="29"/>
        <v>6662670</v>
      </c>
      <c r="J42" s="31">
        <f>(E42-B42)/B42</f>
        <v>0.44932584994516483</v>
      </c>
      <c r="K42" s="32">
        <f>(G42-D42)/D42</f>
        <v>0.454045003315381</v>
      </c>
    </row>
    <row r="43" spans="1:11" s="68" customFormat="1" ht="29.25" customHeight="1">
      <c r="A43" s="181" t="s">
        <v>13</v>
      </c>
      <c r="B43" s="182">
        <v>1927</v>
      </c>
      <c r="C43" s="183">
        <f>ROUNDDOWN(B43*1.043*0.001,2)</f>
        <v>2</v>
      </c>
      <c r="D43" s="183">
        <v>1850190</v>
      </c>
      <c r="E43" s="184">
        <v>3249</v>
      </c>
      <c r="F43" s="183">
        <f t="shared" ref="F43:F52" si="30">ROUNDDOWN(E43*1.043*0.001,2)</f>
        <v>3.38</v>
      </c>
      <c r="G43" s="185">
        <v>2810960</v>
      </c>
      <c r="H43" s="186">
        <f t="shared" ref="H43:H48" si="31">E43-B43</f>
        <v>1322</v>
      </c>
      <c r="I43" s="186">
        <f t="shared" ref="I43:I48" si="32">G43-D43</f>
        <v>960770</v>
      </c>
      <c r="J43" s="187">
        <f t="shared" ref="J43:J50" si="33">(E43-B43)/B43</f>
        <v>0.6860404774260509</v>
      </c>
      <c r="K43" s="188">
        <f t="shared" ref="K43:K48" si="34">(G43-D43)/D43</f>
        <v>0.51928180349045239</v>
      </c>
    </row>
    <row r="44" spans="1:11" s="68" customFormat="1" ht="29.25" customHeight="1">
      <c r="A44" s="189" t="s">
        <v>14</v>
      </c>
      <c r="B44" s="190">
        <v>565</v>
      </c>
      <c r="C44" s="191">
        <f t="shared" ref="C44:C54" si="35">ROUNDDOWN(B44*1.043*0.001,2)</f>
        <v>0.57999999999999996</v>
      </c>
      <c r="D44" s="191">
        <v>438520</v>
      </c>
      <c r="E44" s="192">
        <v>3323</v>
      </c>
      <c r="F44" s="191">
        <f t="shared" si="30"/>
        <v>3.46</v>
      </c>
      <c r="G44" s="193">
        <v>2884910</v>
      </c>
      <c r="H44" s="194">
        <f t="shared" si="31"/>
        <v>2758</v>
      </c>
      <c r="I44" s="194">
        <f t="shared" si="32"/>
        <v>2446390</v>
      </c>
      <c r="J44" s="195">
        <f t="shared" si="33"/>
        <v>4.8814159292035395</v>
      </c>
      <c r="K44" s="196">
        <f t="shared" si="34"/>
        <v>5.5787421326279301</v>
      </c>
    </row>
    <row r="45" spans="1:11" s="68" customFormat="1" ht="29.25" customHeight="1">
      <c r="A45" s="189" t="s">
        <v>15</v>
      </c>
      <c r="B45" s="190">
        <v>357</v>
      </c>
      <c r="C45" s="191">
        <f t="shared" si="35"/>
        <v>0.37</v>
      </c>
      <c r="D45" s="191">
        <v>277630</v>
      </c>
      <c r="E45" s="192">
        <v>2742</v>
      </c>
      <c r="F45" s="191">
        <f t="shared" si="30"/>
        <v>2.85</v>
      </c>
      <c r="G45" s="193">
        <v>2401730</v>
      </c>
      <c r="H45" s="194">
        <f t="shared" si="31"/>
        <v>2385</v>
      </c>
      <c r="I45" s="194">
        <f t="shared" si="32"/>
        <v>2124100</v>
      </c>
      <c r="J45" s="195">
        <f t="shared" si="33"/>
        <v>6.6806722689075633</v>
      </c>
      <c r="K45" s="196">
        <f t="shared" si="34"/>
        <v>7.6508302416885785</v>
      </c>
    </row>
    <row r="46" spans="1:11" s="68" customFormat="1" ht="29.25" customHeight="1">
      <c r="A46" s="189" t="s">
        <v>16</v>
      </c>
      <c r="B46" s="190">
        <v>295</v>
      </c>
      <c r="C46" s="191">
        <f t="shared" si="35"/>
        <v>0.3</v>
      </c>
      <c r="D46" s="191">
        <v>233720</v>
      </c>
      <c r="E46" s="192">
        <v>1817</v>
      </c>
      <c r="F46" s="191">
        <f t="shared" si="30"/>
        <v>1.89</v>
      </c>
      <c r="G46" s="193">
        <v>1612140</v>
      </c>
      <c r="H46" s="194">
        <f t="shared" si="31"/>
        <v>1522</v>
      </c>
      <c r="I46" s="194">
        <f t="shared" si="32"/>
        <v>1378420</v>
      </c>
      <c r="J46" s="195">
        <f t="shared" si="33"/>
        <v>5.159322033898305</v>
      </c>
      <c r="K46" s="196">
        <f t="shared" si="34"/>
        <v>5.897740886530892</v>
      </c>
    </row>
    <row r="47" spans="1:11" s="68" customFormat="1" ht="29.25" customHeight="1">
      <c r="A47" s="189" t="s">
        <v>17</v>
      </c>
      <c r="B47" s="190">
        <v>631</v>
      </c>
      <c r="C47" s="191">
        <f t="shared" si="35"/>
        <v>0.65</v>
      </c>
      <c r="D47" s="191">
        <v>552370</v>
      </c>
      <c r="E47" s="192">
        <v>1029</v>
      </c>
      <c r="F47" s="191">
        <f t="shared" si="30"/>
        <v>1.07</v>
      </c>
      <c r="G47" s="193">
        <v>968930</v>
      </c>
      <c r="H47" s="194">
        <f t="shared" si="31"/>
        <v>398</v>
      </c>
      <c r="I47" s="194">
        <f t="shared" si="32"/>
        <v>416560</v>
      </c>
      <c r="J47" s="195">
        <f t="shared" si="33"/>
        <v>0.63074484944532483</v>
      </c>
      <c r="K47" s="196">
        <f t="shared" si="34"/>
        <v>0.75413219400039833</v>
      </c>
    </row>
    <row r="48" spans="1:11" s="68" customFormat="1" ht="29.25" customHeight="1">
      <c r="A48" s="189" t="s">
        <v>18</v>
      </c>
      <c r="B48" s="190">
        <v>985</v>
      </c>
      <c r="C48" s="191">
        <f t="shared" si="35"/>
        <v>1.02</v>
      </c>
      <c r="D48" s="191">
        <v>851260</v>
      </c>
      <c r="E48" s="192">
        <v>622</v>
      </c>
      <c r="F48" s="191">
        <f t="shared" si="30"/>
        <v>0.64</v>
      </c>
      <c r="G48" s="193">
        <v>621350</v>
      </c>
      <c r="H48" s="194">
        <f t="shared" si="31"/>
        <v>-363</v>
      </c>
      <c r="I48" s="194">
        <f t="shared" si="32"/>
        <v>-229910</v>
      </c>
      <c r="J48" s="195">
        <f t="shared" si="33"/>
        <v>-0.36852791878172586</v>
      </c>
      <c r="K48" s="196">
        <f t="shared" si="34"/>
        <v>-0.27008199609989897</v>
      </c>
    </row>
    <row r="49" spans="1:11" s="68" customFormat="1" ht="29.25" customHeight="1">
      <c r="A49" s="189" t="s">
        <v>5</v>
      </c>
      <c r="B49" s="190">
        <v>1442</v>
      </c>
      <c r="C49" s="191">
        <f t="shared" si="35"/>
        <v>1.5</v>
      </c>
      <c r="D49" s="191">
        <v>1312030</v>
      </c>
      <c r="E49" s="192">
        <v>602</v>
      </c>
      <c r="F49" s="191">
        <f t="shared" si="30"/>
        <v>0.62</v>
      </c>
      <c r="G49" s="193">
        <v>654830</v>
      </c>
      <c r="H49" s="194">
        <f>E49-B49</f>
        <v>-840</v>
      </c>
      <c r="I49" s="194">
        <f>G49-D49</f>
        <v>-657200</v>
      </c>
      <c r="J49" s="195">
        <f t="shared" si="33"/>
        <v>-0.58252427184466016</v>
      </c>
      <c r="K49" s="196">
        <f>(G49-D49)/D49</f>
        <v>-0.50090318056751748</v>
      </c>
    </row>
    <row r="50" spans="1:11" s="68" customFormat="1" ht="29.25" customHeight="1">
      <c r="A50" s="189" t="s">
        <v>6</v>
      </c>
      <c r="B50" s="190">
        <v>1870</v>
      </c>
      <c r="C50" s="191">
        <f t="shared" si="35"/>
        <v>1.95</v>
      </c>
      <c r="D50" s="191">
        <v>1761320</v>
      </c>
      <c r="E50" s="192">
        <v>484</v>
      </c>
      <c r="F50" s="191">
        <f t="shared" si="30"/>
        <v>0.5</v>
      </c>
      <c r="G50" s="193">
        <v>599590</v>
      </c>
      <c r="H50" s="194">
        <f>E50-B50</f>
        <v>-1386</v>
      </c>
      <c r="I50" s="194">
        <f>G50-D50</f>
        <v>-1161730</v>
      </c>
      <c r="J50" s="195">
        <f t="shared" si="33"/>
        <v>-0.74117647058823533</v>
      </c>
      <c r="K50" s="196">
        <f>(G50-D50)/D50</f>
        <v>-0.65957917925192466</v>
      </c>
    </row>
    <row r="51" spans="1:11" s="68" customFormat="1" ht="29.25" customHeight="1">
      <c r="A51" s="189" t="s">
        <v>12</v>
      </c>
      <c r="B51" s="190">
        <v>1749</v>
      </c>
      <c r="C51" s="191">
        <f t="shared" si="35"/>
        <v>1.82</v>
      </c>
      <c r="D51" s="191">
        <v>1639200</v>
      </c>
      <c r="E51" s="193">
        <v>564</v>
      </c>
      <c r="F51" s="191">
        <f t="shared" si="30"/>
        <v>0.57999999999999996</v>
      </c>
      <c r="G51" s="193">
        <v>753960</v>
      </c>
      <c r="H51" s="194">
        <f t="shared" ref="H51:H54" si="36">E51-B51</f>
        <v>-1185</v>
      </c>
      <c r="I51" s="194">
        <f t="shared" ref="I51:I54" si="37">G51-D51</f>
        <v>-885240</v>
      </c>
      <c r="J51" s="195">
        <f t="shared" ref="J51:J54" si="38">(E51-B51)/B51</f>
        <v>-0.6775300171526587</v>
      </c>
      <c r="K51" s="196">
        <f>(G51-D51)/D51</f>
        <v>-0.5400439238653002</v>
      </c>
    </row>
    <row r="52" spans="1:11" s="68" customFormat="1" ht="29.25" customHeight="1">
      <c r="A52" s="189" t="s">
        <v>33</v>
      </c>
      <c r="B52" s="190">
        <v>2105</v>
      </c>
      <c r="C52" s="191">
        <f t="shared" si="35"/>
        <v>2.19</v>
      </c>
      <c r="D52" s="191">
        <v>2009550</v>
      </c>
      <c r="E52" s="193">
        <v>1868</v>
      </c>
      <c r="F52" s="191">
        <f t="shared" si="30"/>
        <v>1.94</v>
      </c>
      <c r="G52" s="193">
        <v>2278470</v>
      </c>
      <c r="H52" s="194">
        <f t="shared" si="36"/>
        <v>-237</v>
      </c>
      <c r="I52" s="194">
        <f t="shared" si="37"/>
        <v>268920</v>
      </c>
      <c r="J52" s="195">
        <f t="shared" si="38"/>
        <v>-0.11258907363420427</v>
      </c>
      <c r="K52" s="196">
        <f t="shared" ref="K52:K54" si="39">(G52-D52)/D52</f>
        <v>0.13382100470254535</v>
      </c>
    </row>
    <row r="53" spans="1:11" s="68" customFormat="1" ht="29.25" customHeight="1">
      <c r="A53" s="189" t="s">
        <v>34</v>
      </c>
      <c r="B53" s="190">
        <v>1805</v>
      </c>
      <c r="C53" s="191">
        <f t="shared" si="35"/>
        <v>1.88</v>
      </c>
      <c r="D53" s="191">
        <v>1688180</v>
      </c>
      <c r="E53" s="209">
        <v>2599</v>
      </c>
      <c r="F53" s="194">
        <f t="shared" ref="F53:F54" si="40">ROUNDDOWN(E53*1.043*0.001,2)</f>
        <v>2.71</v>
      </c>
      <c r="G53" s="209">
        <v>3104770</v>
      </c>
      <c r="H53" s="194">
        <f t="shared" si="36"/>
        <v>794</v>
      </c>
      <c r="I53" s="194">
        <f t="shared" si="37"/>
        <v>1416590</v>
      </c>
      <c r="J53" s="195">
        <f t="shared" si="38"/>
        <v>0.43988919667590026</v>
      </c>
      <c r="K53" s="196">
        <f t="shared" si="39"/>
        <v>0.83912260540937578</v>
      </c>
    </row>
    <row r="54" spans="1:11" s="68" customFormat="1" ht="29.25" customHeight="1" thickBot="1">
      <c r="A54" s="197" t="s">
        <v>35</v>
      </c>
      <c r="B54" s="198">
        <v>1770</v>
      </c>
      <c r="C54" s="199">
        <f t="shared" si="35"/>
        <v>1.84</v>
      </c>
      <c r="D54" s="199">
        <v>2060060</v>
      </c>
      <c r="E54" s="210">
        <v>3567</v>
      </c>
      <c r="F54" s="200">
        <f t="shared" si="40"/>
        <v>3.72</v>
      </c>
      <c r="G54" s="210">
        <v>2645060</v>
      </c>
      <c r="H54" s="200">
        <f t="shared" si="36"/>
        <v>1797</v>
      </c>
      <c r="I54" s="200">
        <f t="shared" si="37"/>
        <v>585000</v>
      </c>
      <c r="J54" s="201">
        <f t="shared" si="38"/>
        <v>1.0152542372881357</v>
      </c>
      <c r="K54" s="202">
        <f t="shared" si="39"/>
        <v>0.28397231148607321</v>
      </c>
    </row>
  </sheetData>
  <mergeCells count="13">
    <mergeCell ref="A40:A41"/>
    <mergeCell ref="A22:A23"/>
    <mergeCell ref="A1:K1"/>
    <mergeCell ref="B22:D22"/>
    <mergeCell ref="H22:K22"/>
    <mergeCell ref="B40:D40"/>
    <mergeCell ref="H40:K40"/>
    <mergeCell ref="E22:G22"/>
    <mergeCell ref="E40:G40"/>
    <mergeCell ref="A4:A5"/>
    <mergeCell ref="B4:D4"/>
    <mergeCell ref="E4:G4"/>
    <mergeCell ref="H4:K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E7:E1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3"/>
  <sheetViews>
    <sheetView showGridLines="0" zoomScaleNormal="100" zoomScaleSheetLayoutView="85" workbookViewId="0">
      <selection activeCell="B7" sqref="B7"/>
    </sheetView>
  </sheetViews>
  <sheetFormatPr defaultRowHeight="16.5"/>
  <cols>
    <col min="1" max="1" width="5.75" style="3" customWidth="1"/>
    <col min="2" max="2" width="11.75" style="3" customWidth="1"/>
    <col min="3" max="3" width="9.875" style="3" customWidth="1"/>
    <col min="4" max="5" width="11.75" style="3" customWidth="1"/>
    <col min="6" max="6" width="9.75" style="3" customWidth="1"/>
    <col min="7" max="8" width="11.75" style="3" customWidth="1"/>
    <col min="9" max="9" width="9.125" style="3" customWidth="1"/>
    <col min="10" max="11" width="11.75" style="3" customWidth="1"/>
    <col min="12" max="12" width="9.5" style="3" customWidth="1"/>
    <col min="13" max="13" width="11.75" style="3" customWidth="1"/>
    <col min="14" max="14" width="9" style="3"/>
    <col min="15" max="16" width="9.625" style="3" bestFit="1" customWidth="1"/>
    <col min="17" max="16384" width="9" style="3"/>
  </cols>
  <sheetData>
    <row r="1" spans="1:13" ht="31.5" customHeight="1">
      <c r="A1" s="298" t="s">
        <v>57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19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s="62" customFormat="1" ht="22.5" customHeight="1" thickBot="1">
      <c r="A3" s="10" t="s">
        <v>27</v>
      </c>
      <c r="B3" s="14"/>
      <c r="C3" s="14"/>
      <c r="D3" s="14"/>
      <c r="E3" s="14"/>
      <c r="G3" s="81"/>
      <c r="H3" s="14"/>
      <c r="I3" s="14"/>
      <c r="J3" s="14"/>
      <c r="K3" s="14" t="s">
        <v>46</v>
      </c>
      <c r="M3" s="81" t="s">
        <v>45</v>
      </c>
    </row>
    <row r="4" spans="1:13" s="62" customFormat="1" ht="34.5" customHeight="1">
      <c r="A4" s="265" t="s">
        <v>1</v>
      </c>
      <c r="B4" s="290" t="s">
        <v>51</v>
      </c>
      <c r="C4" s="290"/>
      <c r="D4" s="290"/>
      <c r="E4" s="290" t="s">
        <v>53</v>
      </c>
      <c r="F4" s="290"/>
      <c r="G4" s="290"/>
      <c r="H4" s="290" t="s">
        <v>52</v>
      </c>
      <c r="I4" s="290"/>
      <c r="J4" s="290"/>
      <c r="K4" s="290" t="s">
        <v>54</v>
      </c>
      <c r="L4" s="290"/>
      <c r="M4" s="291"/>
    </row>
    <row r="5" spans="1:13" s="62" customFormat="1" ht="35.25" customHeight="1">
      <c r="A5" s="292"/>
      <c r="B5" s="212" t="s">
        <v>31</v>
      </c>
      <c r="C5" s="213" t="s">
        <v>19</v>
      </c>
      <c r="D5" s="212" t="s">
        <v>3</v>
      </c>
      <c r="E5" s="212" t="s">
        <v>31</v>
      </c>
      <c r="F5" s="213" t="s">
        <v>19</v>
      </c>
      <c r="G5" s="212" t="s">
        <v>3</v>
      </c>
      <c r="H5" s="212" t="s">
        <v>31</v>
      </c>
      <c r="I5" s="213" t="s">
        <v>19</v>
      </c>
      <c r="J5" s="212" t="s">
        <v>3</v>
      </c>
      <c r="K5" s="212" t="s">
        <v>31</v>
      </c>
      <c r="L5" s="213" t="s">
        <v>19</v>
      </c>
      <c r="M5" s="214" t="s">
        <v>3</v>
      </c>
    </row>
    <row r="6" spans="1:13" s="62" customFormat="1" ht="39" customHeight="1">
      <c r="A6" s="215" t="s">
        <v>4</v>
      </c>
      <c r="B6" s="253">
        <f>SUM(B7:B18)</f>
        <v>1</v>
      </c>
      <c r="C6" s="224">
        <f>C23+C41</f>
        <v>896.32999999999993</v>
      </c>
      <c r="D6" s="224">
        <f>SUM(D7:D18)</f>
        <v>403024341</v>
      </c>
      <c r="E6" s="253">
        <f>SUM(E7:E18)</f>
        <v>0.99999999999999978</v>
      </c>
      <c r="F6" s="224">
        <f>F23+F41</f>
        <v>294.39000000000004</v>
      </c>
      <c r="G6" s="224">
        <f>SUM(G7:G18)</f>
        <v>271159200</v>
      </c>
      <c r="H6" s="253">
        <f>SUM(H7:H18)</f>
        <v>1</v>
      </c>
      <c r="I6" s="224">
        <f t="shared" ref="I6:I18" si="0">I23+I41</f>
        <v>133.68</v>
      </c>
      <c r="J6" s="224">
        <f>SUM(J7:J18)</f>
        <v>128946400</v>
      </c>
      <c r="K6" s="253">
        <f>SUM(K7:K18)</f>
        <v>1</v>
      </c>
      <c r="L6" s="224">
        <f>L23+L41</f>
        <v>1.02</v>
      </c>
      <c r="M6" s="225">
        <f>SUM(M7:M18)</f>
        <v>2918741</v>
      </c>
    </row>
    <row r="7" spans="1:13" s="62" customFormat="1" ht="29.25" customHeight="1">
      <c r="A7" s="169" t="s">
        <v>13</v>
      </c>
      <c r="B7" s="177">
        <f t="shared" ref="B7:B18" si="1">C7/$C$6</f>
        <v>0.17974406747514868</v>
      </c>
      <c r="C7" s="178">
        <f>C24+C42</f>
        <v>161.11000000000001</v>
      </c>
      <c r="D7" s="204">
        <f t="shared" ref="D7:D18" si="2">J7+G7+M7</f>
        <v>61699670</v>
      </c>
      <c r="E7" s="177">
        <f t="shared" ref="E7:E18" si="3">F7/$F$6</f>
        <v>0.15411528924216172</v>
      </c>
      <c r="F7" s="178">
        <f>F24+F42</f>
        <v>45.37</v>
      </c>
      <c r="G7" s="204">
        <f t="shared" ref="G7" si="4">G24+G42</f>
        <v>39044430</v>
      </c>
      <c r="H7" s="177">
        <f t="shared" ref="H7:H18" si="5">I7/$I$6</f>
        <v>0.1927737881508079</v>
      </c>
      <c r="I7" s="178">
        <f t="shared" si="0"/>
        <v>25.77</v>
      </c>
      <c r="J7" s="204">
        <f t="shared" ref="J7:J18" si="6">J24+J42</f>
        <v>22235320</v>
      </c>
      <c r="K7" s="177">
        <f t="shared" ref="K7:K18" si="7">L7/$L$6</f>
        <v>0.20588235294117646</v>
      </c>
      <c r="L7" s="178">
        <f t="shared" ref="L7:M7" si="8">L24+L42</f>
        <v>0.21</v>
      </c>
      <c r="M7" s="226">
        <f t="shared" si="8"/>
        <v>419920</v>
      </c>
    </row>
    <row r="8" spans="1:13" s="62" customFormat="1" ht="29.25" customHeight="1">
      <c r="A8" s="169" t="s">
        <v>14</v>
      </c>
      <c r="B8" s="177">
        <f t="shared" si="1"/>
        <v>0.19353363158658085</v>
      </c>
      <c r="C8" s="178">
        <f t="shared" ref="C8:C18" si="9">C25+C43</f>
        <v>173.47</v>
      </c>
      <c r="D8" s="204">
        <f t="shared" si="2"/>
        <v>63926720</v>
      </c>
      <c r="E8" s="177">
        <f t="shared" si="3"/>
        <v>0.15683277285233871</v>
      </c>
      <c r="F8" s="178">
        <f t="shared" ref="F8:G8" si="10">F25+F43</f>
        <v>46.17</v>
      </c>
      <c r="G8" s="204">
        <f t="shared" si="10"/>
        <v>39622730</v>
      </c>
      <c r="H8" s="177">
        <f t="shared" si="5"/>
        <v>0.21162477558348292</v>
      </c>
      <c r="I8" s="178">
        <f t="shared" si="0"/>
        <v>28.29</v>
      </c>
      <c r="J8" s="204">
        <f t="shared" si="6"/>
        <v>23909170</v>
      </c>
      <c r="K8" s="177">
        <f t="shared" si="7"/>
        <v>0.16666666666666669</v>
      </c>
      <c r="L8" s="178">
        <f t="shared" ref="L8:M8" si="11">L25+L43</f>
        <v>0.17</v>
      </c>
      <c r="M8" s="226">
        <f t="shared" si="11"/>
        <v>394820</v>
      </c>
    </row>
    <row r="9" spans="1:13" s="62" customFormat="1" ht="29.25" customHeight="1">
      <c r="A9" s="169" t="s">
        <v>15</v>
      </c>
      <c r="B9" s="177">
        <f t="shared" si="1"/>
        <v>8.1789073220800382E-2</v>
      </c>
      <c r="C9" s="178">
        <f t="shared" si="9"/>
        <v>73.31</v>
      </c>
      <c r="D9" s="204">
        <f t="shared" si="2"/>
        <v>31946990</v>
      </c>
      <c r="E9" s="177">
        <f t="shared" si="3"/>
        <v>8.4649614457012801E-2</v>
      </c>
      <c r="F9" s="178">
        <f t="shared" ref="F9:G9" si="12">F26+F44</f>
        <v>24.92</v>
      </c>
      <c r="G9" s="204">
        <f t="shared" si="12"/>
        <v>21533230</v>
      </c>
      <c r="H9" s="177">
        <f t="shared" si="5"/>
        <v>8.1014362657091554E-2</v>
      </c>
      <c r="I9" s="178">
        <f t="shared" si="0"/>
        <v>10.83</v>
      </c>
      <c r="J9" s="204">
        <f t="shared" si="6"/>
        <v>10044340</v>
      </c>
      <c r="K9" s="177">
        <f t="shared" si="7"/>
        <v>0.13725490196078433</v>
      </c>
      <c r="L9" s="178">
        <f t="shared" ref="L9:M9" si="13">L26+L44</f>
        <v>0.14000000000000001</v>
      </c>
      <c r="M9" s="226">
        <f t="shared" si="13"/>
        <v>369420</v>
      </c>
    </row>
    <row r="10" spans="1:13" s="62" customFormat="1" ht="29.25" customHeight="1">
      <c r="A10" s="169" t="s">
        <v>16</v>
      </c>
      <c r="B10" s="177">
        <f t="shared" si="1"/>
        <v>5.6061941472448765E-2</v>
      </c>
      <c r="C10" s="178">
        <f t="shared" si="9"/>
        <v>50.25</v>
      </c>
      <c r="D10" s="204">
        <f t="shared" si="2"/>
        <v>23498290</v>
      </c>
      <c r="E10" s="177">
        <f t="shared" si="3"/>
        <v>5.8459866163932193E-2</v>
      </c>
      <c r="F10" s="178">
        <f t="shared" ref="F10:G10" si="14">F27+F45</f>
        <v>17.21</v>
      </c>
      <c r="G10" s="204">
        <f t="shared" si="14"/>
        <v>15778430</v>
      </c>
      <c r="H10" s="177">
        <f t="shared" si="5"/>
        <v>5.483243566726511E-2</v>
      </c>
      <c r="I10" s="178">
        <f t="shared" si="0"/>
        <v>7.33</v>
      </c>
      <c r="J10" s="204">
        <f t="shared" si="6"/>
        <v>7341030</v>
      </c>
      <c r="K10" s="177">
        <f t="shared" si="7"/>
        <v>0.15686274509803921</v>
      </c>
      <c r="L10" s="178">
        <f t="shared" ref="L10:M10" si="15">L27+L45</f>
        <v>0.16</v>
      </c>
      <c r="M10" s="226">
        <f t="shared" si="15"/>
        <v>378830</v>
      </c>
    </row>
    <row r="11" spans="1:13" s="62" customFormat="1" ht="29.25" customHeight="1">
      <c r="A11" s="169" t="s">
        <v>17</v>
      </c>
      <c r="B11" s="177">
        <f t="shared" si="1"/>
        <v>4.2183124518871407E-2</v>
      </c>
      <c r="C11" s="178">
        <f t="shared" si="9"/>
        <v>37.81</v>
      </c>
      <c r="D11" s="204">
        <f t="shared" si="2"/>
        <v>19476190</v>
      </c>
      <c r="E11" s="177">
        <f t="shared" si="3"/>
        <v>4.3479737762831615E-2</v>
      </c>
      <c r="F11" s="178">
        <f t="shared" ref="F11:G11" si="16">F28+F46</f>
        <v>12.8</v>
      </c>
      <c r="G11" s="204">
        <f t="shared" si="16"/>
        <v>12993230</v>
      </c>
      <c r="H11" s="177">
        <f t="shared" si="5"/>
        <v>4.1217833632555358E-2</v>
      </c>
      <c r="I11" s="178">
        <f t="shared" si="0"/>
        <v>5.5100000000000007</v>
      </c>
      <c r="J11" s="204">
        <f t="shared" si="6"/>
        <v>6148950</v>
      </c>
      <c r="K11" s="177">
        <f t="shared" si="7"/>
        <v>7.8431372549019607E-2</v>
      </c>
      <c r="L11" s="178">
        <f t="shared" ref="L11:M11" si="17">L28+L46</f>
        <v>0.08</v>
      </c>
      <c r="M11" s="226">
        <f t="shared" si="17"/>
        <v>334010</v>
      </c>
    </row>
    <row r="12" spans="1:13" s="62" customFormat="1" ht="29.25" customHeight="1">
      <c r="A12" s="169" t="s">
        <v>18</v>
      </c>
      <c r="B12" s="177">
        <f t="shared" si="1"/>
        <v>4.8196534758403721E-2</v>
      </c>
      <c r="C12" s="178">
        <f t="shared" si="9"/>
        <v>43.2</v>
      </c>
      <c r="D12" s="204">
        <f t="shared" si="2"/>
        <v>23132550</v>
      </c>
      <c r="E12" s="177">
        <f t="shared" si="3"/>
        <v>5.3636332755868057E-2</v>
      </c>
      <c r="F12" s="178">
        <f t="shared" ref="F12:G12" si="18">F29+F47</f>
        <v>15.79</v>
      </c>
      <c r="G12" s="204">
        <f t="shared" si="18"/>
        <v>16090780</v>
      </c>
      <c r="H12" s="177">
        <f t="shared" si="5"/>
        <v>4.5182525433871933E-2</v>
      </c>
      <c r="I12" s="178">
        <f t="shared" si="0"/>
        <v>6.04</v>
      </c>
      <c r="J12" s="204">
        <f t="shared" si="6"/>
        <v>6755850</v>
      </c>
      <c r="K12" s="177">
        <f t="shared" si="7"/>
        <v>0</v>
      </c>
      <c r="L12" s="178">
        <f t="shared" ref="L12:M12" si="19">L29+L47</f>
        <v>0</v>
      </c>
      <c r="M12" s="226">
        <f t="shared" si="19"/>
        <v>285920</v>
      </c>
    </row>
    <row r="13" spans="1:13" s="62" customFormat="1" ht="29.25" customHeight="1">
      <c r="A13" s="169" t="s">
        <v>5</v>
      </c>
      <c r="B13" s="177">
        <f t="shared" si="1"/>
        <v>5.2369105128691446E-2</v>
      </c>
      <c r="C13" s="178">
        <f t="shared" si="9"/>
        <v>46.94</v>
      </c>
      <c r="D13" s="204">
        <f t="shared" si="2"/>
        <v>26579880</v>
      </c>
      <c r="E13" s="177">
        <f t="shared" si="3"/>
        <v>6.1109412683854746E-2</v>
      </c>
      <c r="F13" s="178">
        <f t="shared" ref="F13:G13" si="20">F30+F48</f>
        <v>17.990000000000002</v>
      </c>
      <c r="G13" s="204">
        <f t="shared" si="20"/>
        <v>18741590</v>
      </c>
      <c r="H13" s="177">
        <f t="shared" si="5"/>
        <v>4.75014961101137E-2</v>
      </c>
      <c r="I13" s="178">
        <f t="shared" si="0"/>
        <v>6.35</v>
      </c>
      <c r="J13" s="204">
        <f t="shared" si="6"/>
        <v>7470380</v>
      </c>
      <c r="K13" s="177">
        <f t="shared" si="7"/>
        <v>0.12745098039215685</v>
      </c>
      <c r="L13" s="178">
        <f t="shared" ref="L13:M13" si="21">L30+L48</f>
        <v>0.13</v>
      </c>
      <c r="M13" s="226">
        <f t="shared" si="21"/>
        <v>367910</v>
      </c>
    </row>
    <row r="14" spans="1:13" s="62" customFormat="1" ht="29.25" customHeight="1">
      <c r="A14" s="169" t="s">
        <v>6</v>
      </c>
      <c r="B14" s="177">
        <f t="shared" si="1"/>
        <v>6.5634308792520621E-2</v>
      </c>
      <c r="C14" s="178">
        <f t="shared" si="9"/>
        <v>58.83</v>
      </c>
      <c r="D14" s="204">
        <f t="shared" si="2"/>
        <v>31738871</v>
      </c>
      <c r="E14" s="177">
        <f t="shared" si="3"/>
        <v>7.7652094160807081E-2</v>
      </c>
      <c r="F14" s="178">
        <f t="shared" ref="F14:G14" si="22">F31+F49</f>
        <v>22.86</v>
      </c>
      <c r="G14" s="204">
        <f t="shared" si="22"/>
        <v>22666800</v>
      </c>
      <c r="H14" s="177">
        <f t="shared" si="5"/>
        <v>5.9096349491322551E-2</v>
      </c>
      <c r="I14" s="178">
        <f t="shared" si="0"/>
        <v>7.8999999999999995</v>
      </c>
      <c r="J14" s="204">
        <f t="shared" si="6"/>
        <v>8704160</v>
      </c>
      <c r="K14" s="177">
        <f t="shared" si="7"/>
        <v>0.12745098039215685</v>
      </c>
      <c r="L14" s="178">
        <f t="shared" ref="L14:M14" si="23">L31+L49</f>
        <v>0.13</v>
      </c>
      <c r="M14" s="226">
        <f t="shared" si="23"/>
        <v>367911</v>
      </c>
    </row>
    <row r="15" spans="1:13" s="62" customFormat="1" ht="29.25" customHeight="1">
      <c r="A15" s="169" t="s">
        <v>12</v>
      </c>
      <c r="B15" s="177">
        <f t="shared" si="1"/>
        <v>5.6396639630493232E-2</v>
      </c>
      <c r="C15" s="178">
        <f t="shared" si="9"/>
        <v>50.55</v>
      </c>
      <c r="D15" s="204">
        <f t="shared" si="2"/>
        <v>26069270</v>
      </c>
      <c r="E15" s="177">
        <f t="shared" si="3"/>
        <v>6.9873297326675493E-2</v>
      </c>
      <c r="F15" s="178">
        <f t="shared" ref="F15:G15" si="24">F32+F50</f>
        <v>20.57</v>
      </c>
      <c r="G15" s="204">
        <f t="shared" si="24"/>
        <v>18898290</v>
      </c>
      <c r="H15" s="177">
        <f t="shared" si="5"/>
        <v>4.9446439257929374E-2</v>
      </c>
      <c r="I15" s="178">
        <f t="shared" si="0"/>
        <v>6.6099999999999994</v>
      </c>
      <c r="J15" s="204">
        <f t="shared" si="6"/>
        <v>7170980</v>
      </c>
      <c r="K15" s="177">
        <f t="shared" si="7"/>
        <v>0</v>
      </c>
      <c r="L15" s="178">
        <f t="shared" ref="L15:M16" si="25">L32+L50</f>
        <v>0</v>
      </c>
      <c r="M15" s="226">
        <f t="shared" si="25"/>
        <v>0</v>
      </c>
    </row>
    <row r="16" spans="1:13" s="62" customFormat="1" ht="27.75" customHeight="1">
      <c r="A16" s="169" t="s">
        <v>33</v>
      </c>
      <c r="B16" s="177">
        <f t="shared" si="1"/>
        <v>5.1945154128501786E-2</v>
      </c>
      <c r="C16" s="178">
        <f t="shared" si="9"/>
        <v>46.56</v>
      </c>
      <c r="D16" s="204">
        <f t="shared" si="2"/>
        <v>22369010</v>
      </c>
      <c r="E16" s="177">
        <f t="shared" si="3"/>
        <v>5.8154149257787287E-2</v>
      </c>
      <c r="F16" s="178">
        <f>F33+F51</f>
        <v>17.12</v>
      </c>
      <c r="G16" s="204">
        <f t="shared" ref="G16" si="26">G33+G51</f>
        <v>15669230</v>
      </c>
      <c r="H16" s="177">
        <f t="shared" si="5"/>
        <v>4.8623578695391981E-2</v>
      </c>
      <c r="I16" s="178">
        <f t="shared" si="0"/>
        <v>6.5</v>
      </c>
      <c r="J16" s="204">
        <f t="shared" si="6"/>
        <v>6699780</v>
      </c>
      <c r="K16" s="177">
        <f t="shared" si="7"/>
        <v>0</v>
      </c>
      <c r="L16" s="178">
        <f>L33+L51</f>
        <v>0</v>
      </c>
      <c r="M16" s="226">
        <f t="shared" si="25"/>
        <v>0</v>
      </c>
    </row>
    <row r="17" spans="1:13" s="62" customFormat="1" ht="27.75" customHeight="1">
      <c r="A17" s="169" t="s">
        <v>34</v>
      </c>
      <c r="B17" s="177">
        <f t="shared" si="1"/>
        <v>5.9308513605480125E-2</v>
      </c>
      <c r="C17" s="178">
        <f t="shared" si="9"/>
        <v>53.16</v>
      </c>
      <c r="D17" s="204">
        <f t="shared" si="2"/>
        <v>27625730</v>
      </c>
      <c r="E17" s="177">
        <f t="shared" si="3"/>
        <v>6.7903121709297187E-2</v>
      </c>
      <c r="F17" s="178">
        <f t="shared" ref="F17:G17" si="27">F34+F52</f>
        <v>19.990000000000002</v>
      </c>
      <c r="G17" s="204">
        <f t="shared" si="27"/>
        <v>19502140</v>
      </c>
      <c r="H17" s="177">
        <f t="shared" si="5"/>
        <v>5.5580490724117297E-2</v>
      </c>
      <c r="I17" s="178">
        <f t="shared" si="0"/>
        <v>7.4300000000000006</v>
      </c>
      <c r="J17" s="204">
        <f t="shared" si="6"/>
        <v>8123590</v>
      </c>
      <c r="K17" s="177">
        <f t="shared" si="7"/>
        <v>0</v>
      </c>
      <c r="L17" s="178">
        <f t="shared" ref="L17:M17" si="28">L34+L52</f>
        <v>0</v>
      </c>
      <c r="M17" s="226">
        <f t="shared" si="28"/>
        <v>0</v>
      </c>
    </row>
    <row r="18" spans="1:13" s="62" customFormat="1" ht="27.75" customHeight="1" thickBot="1">
      <c r="A18" s="211" t="s">
        <v>35</v>
      </c>
      <c r="B18" s="179">
        <f t="shared" si="1"/>
        <v>0.11283790568205909</v>
      </c>
      <c r="C18" s="180">
        <f t="shared" si="9"/>
        <v>101.14000000000001</v>
      </c>
      <c r="D18" s="205">
        <f t="shared" si="2"/>
        <v>44961170</v>
      </c>
      <c r="E18" s="179">
        <f t="shared" si="3"/>
        <v>0.11413431162743298</v>
      </c>
      <c r="F18" s="180">
        <f t="shared" ref="F18:G18" si="29">F35+F53</f>
        <v>33.6</v>
      </c>
      <c r="G18" s="205">
        <f t="shared" si="29"/>
        <v>30618320</v>
      </c>
      <c r="H18" s="179">
        <f t="shared" si="5"/>
        <v>0.11310592459605028</v>
      </c>
      <c r="I18" s="180">
        <f t="shared" si="0"/>
        <v>15.120000000000001</v>
      </c>
      <c r="J18" s="205">
        <f t="shared" si="6"/>
        <v>14342850</v>
      </c>
      <c r="K18" s="179">
        <f t="shared" si="7"/>
        <v>0</v>
      </c>
      <c r="L18" s="180">
        <f t="shared" ref="L18:M18" si="30">L35+L53</f>
        <v>0</v>
      </c>
      <c r="M18" s="227">
        <f t="shared" si="30"/>
        <v>0</v>
      </c>
    </row>
    <row r="19" spans="1:13" s="62" customFormat="1" ht="27.75" customHeight="1">
      <c r="A19" s="63"/>
      <c r="B19" s="61"/>
      <c r="C19" s="25"/>
      <c r="D19" s="65"/>
      <c r="E19" s="61"/>
      <c r="F19" s="25"/>
      <c r="G19" s="65"/>
      <c r="H19" s="61"/>
      <c r="I19" s="25"/>
      <c r="J19" s="65"/>
      <c r="K19" s="61"/>
      <c r="L19" s="25"/>
      <c r="M19" s="65"/>
    </row>
    <row r="20" spans="1:13" s="62" customFormat="1" ht="29.25" customHeight="1" thickBot="1">
      <c r="A20" s="10" t="s">
        <v>0</v>
      </c>
      <c r="D20" s="19"/>
      <c r="E20" s="24"/>
      <c r="F20" s="25"/>
      <c r="G20" s="14" t="s">
        <v>46</v>
      </c>
      <c r="H20" s="24"/>
      <c r="I20" s="25"/>
      <c r="L20" s="81"/>
    </row>
    <row r="21" spans="1:13" ht="29.25" customHeight="1">
      <c r="A21" s="293" t="s">
        <v>1</v>
      </c>
      <c r="B21" s="290" t="str">
        <f>B4</f>
        <v>공원전체</v>
      </c>
      <c r="C21" s="290"/>
      <c r="D21" s="290"/>
      <c r="E21" s="290" t="s">
        <v>53</v>
      </c>
      <c r="F21" s="290"/>
      <c r="G21" s="290"/>
      <c r="H21" s="290" t="s">
        <v>52</v>
      </c>
      <c r="I21" s="290"/>
      <c r="J21" s="290"/>
      <c r="K21" s="290" t="s">
        <v>54</v>
      </c>
      <c r="L21" s="290"/>
      <c r="M21" s="291"/>
    </row>
    <row r="22" spans="1:13" ht="34.5" customHeight="1">
      <c r="A22" s="300"/>
      <c r="B22" s="246" t="s">
        <v>2</v>
      </c>
      <c r="C22" s="247" t="s">
        <v>19</v>
      </c>
      <c r="D22" s="246" t="s">
        <v>62</v>
      </c>
      <c r="E22" s="212" t="s">
        <v>21</v>
      </c>
      <c r="F22" s="213" t="s">
        <v>19</v>
      </c>
      <c r="G22" s="212" t="s">
        <v>62</v>
      </c>
      <c r="H22" s="212" t="s">
        <v>21</v>
      </c>
      <c r="I22" s="213" t="s">
        <v>19</v>
      </c>
      <c r="J22" s="212" t="s">
        <v>62</v>
      </c>
      <c r="K22" s="212" t="s">
        <v>21</v>
      </c>
      <c r="L22" s="213" t="s">
        <v>19</v>
      </c>
      <c r="M22" s="214" t="s">
        <v>62</v>
      </c>
    </row>
    <row r="23" spans="1:13" s="67" customFormat="1" ht="28.5" customHeight="1">
      <c r="A23" s="248" t="s">
        <v>4</v>
      </c>
      <c r="B23" s="249">
        <f t="shared" ref="B23:C23" si="31">SUM(B24:B35)</f>
        <v>1285118</v>
      </c>
      <c r="C23" s="249">
        <f t="shared" si="31"/>
        <v>295.51</v>
      </c>
      <c r="D23" s="249">
        <f>SUM(D24:D35)</f>
        <v>258134610</v>
      </c>
      <c r="E23" s="249">
        <f t="shared" ref="E23" si="32">SUM(E24:E35)</f>
        <v>706156</v>
      </c>
      <c r="F23" s="249">
        <f t="shared" ref="F23" si="33">SUM(F24:F35)</f>
        <v>162.35000000000002</v>
      </c>
      <c r="G23" s="249">
        <f>SUM(G24:G35)</f>
        <v>144085760</v>
      </c>
      <c r="H23" s="249">
        <f>SUM(H24:H35)</f>
        <v>574449</v>
      </c>
      <c r="I23" s="249">
        <f t="shared" ref="I23" si="34">SUM(I24:I35)</f>
        <v>132.04000000000002</v>
      </c>
      <c r="J23" s="249">
        <f>SUM(J24:J35)</f>
        <v>127073440</v>
      </c>
      <c r="K23" s="249">
        <f t="shared" ref="K23" si="35">SUM(K24:K35)</f>
        <v>4513</v>
      </c>
      <c r="L23" s="249">
        <f t="shared" ref="L23" si="36">SUM(L24:L35)</f>
        <v>1.02</v>
      </c>
      <c r="M23" s="250">
        <f>SUM(M24:M35)</f>
        <v>2918741</v>
      </c>
    </row>
    <row r="24" spans="1:13" s="68" customFormat="1" ht="29.25" customHeight="1">
      <c r="A24" s="189" t="s">
        <v>13</v>
      </c>
      <c r="B24" s="192">
        <f>SUM(H24+E24+K24)</f>
        <v>198225</v>
      </c>
      <c r="C24" s="191">
        <f t="shared" ref="C24:C35" si="37">ROUNDDOWN(B24*0.23*0.001,2)</f>
        <v>45.59</v>
      </c>
      <c r="D24" s="193">
        <v>36041900</v>
      </c>
      <c r="E24" s="192">
        <v>86933</v>
      </c>
      <c r="F24" s="191">
        <v>19.989999999999998</v>
      </c>
      <c r="G24" s="193">
        <v>17266530</v>
      </c>
      <c r="H24" s="192">
        <v>110377</v>
      </c>
      <c r="I24" s="191">
        <v>25.38</v>
      </c>
      <c r="J24" s="193">
        <v>21777900</v>
      </c>
      <c r="K24" s="192">
        <v>915</v>
      </c>
      <c r="L24" s="191">
        <v>0.21</v>
      </c>
      <c r="M24" s="254">
        <v>419920</v>
      </c>
    </row>
    <row r="25" spans="1:13" s="68" customFormat="1" ht="29.25" customHeight="1">
      <c r="A25" s="189" t="s">
        <v>14</v>
      </c>
      <c r="B25" s="192">
        <f t="shared" ref="B25:B35" si="38">SUM(H25+E25+K25)</f>
        <v>201550</v>
      </c>
      <c r="C25" s="191">
        <f t="shared" si="37"/>
        <v>46.35</v>
      </c>
      <c r="D25" s="193">
        <v>37592420</v>
      </c>
      <c r="E25" s="192">
        <v>79251</v>
      </c>
      <c r="F25" s="191">
        <v>18.22</v>
      </c>
      <c r="G25" s="193">
        <v>16072270</v>
      </c>
      <c r="H25" s="192">
        <v>121554</v>
      </c>
      <c r="I25" s="191">
        <v>27.95</v>
      </c>
      <c r="J25" s="193">
        <v>23550460</v>
      </c>
      <c r="K25" s="192">
        <v>745</v>
      </c>
      <c r="L25" s="191">
        <v>0.17</v>
      </c>
      <c r="M25" s="254">
        <v>394820</v>
      </c>
    </row>
    <row r="26" spans="1:13" s="68" customFormat="1" ht="29.25" customHeight="1">
      <c r="A26" s="189" t="s">
        <v>15</v>
      </c>
      <c r="B26" s="192">
        <f t="shared" si="38"/>
        <v>109043</v>
      </c>
      <c r="C26" s="191">
        <f t="shared" si="37"/>
        <v>25.07</v>
      </c>
      <c r="D26" s="193">
        <v>18293240</v>
      </c>
      <c r="E26" s="192">
        <v>62424</v>
      </c>
      <c r="F26" s="191">
        <v>14.35</v>
      </c>
      <c r="G26" s="193">
        <v>11777430</v>
      </c>
      <c r="H26" s="192">
        <v>45996</v>
      </c>
      <c r="I26" s="191">
        <v>10.57</v>
      </c>
      <c r="J26" s="193">
        <v>9755800</v>
      </c>
      <c r="K26" s="192">
        <v>623</v>
      </c>
      <c r="L26" s="191">
        <v>0.14000000000000001</v>
      </c>
      <c r="M26" s="254">
        <v>369420</v>
      </c>
    </row>
    <row r="27" spans="1:13" s="68" customFormat="1" ht="29.25" customHeight="1">
      <c r="A27" s="189" t="s">
        <v>16</v>
      </c>
      <c r="B27" s="192">
        <f t="shared" si="38"/>
        <v>75579</v>
      </c>
      <c r="C27" s="191">
        <f t="shared" si="37"/>
        <v>17.38</v>
      </c>
      <c r="D27" s="193">
        <v>15649040</v>
      </c>
      <c r="E27" s="192">
        <v>43453</v>
      </c>
      <c r="F27" s="191">
        <v>9.99</v>
      </c>
      <c r="G27" s="193">
        <v>8550190</v>
      </c>
      <c r="H27" s="192">
        <v>31411</v>
      </c>
      <c r="I27" s="191">
        <v>7.22</v>
      </c>
      <c r="J27" s="193">
        <v>7228240</v>
      </c>
      <c r="K27" s="192">
        <v>715</v>
      </c>
      <c r="L27" s="191">
        <v>0.16</v>
      </c>
      <c r="M27" s="254">
        <v>378830</v>
      </c>
    </row>
    <row r="28" spans="1:13" s="68" customFormat="1" ht="29.25" customHeight="1">
      <c r="A28" s="189" t="s">
        <v>17</v>
      </c>
      <c r="B28" s="192">
        <f t="shared" si="38"/>
        <v>56076</v>
      </c>
      <c r="C28" s="191">
        <f t="shared" si="37"/>
        <v>12.89</v>
      </c>
      <c r="D28" s="193">
        <v>13705000</v>
      </c>
      <c r="E28" s="192">
        <v>31860</v>
      </c>
      <c r="F28" s="191">
        <v>7.32</v>
      </c>
      <c r="G28" s="193">
        <v>6878580</v>
      </c>
      <c r="H28" s="192">
        <v>23868</v>
      </c>
      <c r="I28" s="191">
        <v>5.48</v>
      </c>
      <c r="J28" s="193">
        <v>6114650</v>
      </c>
      <c r="K28" s="192">
        <v>348</v>
      </c>
      <c r="L28" s="191">
        <v>0.08</v>
      </c>
      <c r="M28" s="254">
        <v>334010</v>
      </c>
    </row>
    <row r="29" spans="1:13" s="68" customFormat="1" ht="29.25" customHeight="1">
      <c r="A29" s="189" t="s">
        <v>18</v>
      </c>
      <c r="B29" s="192">
        <f t="shared" si="38"/>
        <v>68719</v>
      </c>
      <c r="C29" s="191">
        <f t="shared" si="37"/>
        <v>15.8</v>
      </c>
      <c r="D29" s="193">
        <v>15954520</v>
      </c>
      <c r="E29" s="192">
        <v>42458</v>
      </c>
      <c r="F29" s="191">
        <v>9.76</v>
      </c>
      <c r="G29" s="193">
        <v>9348910</v>
      </c>
      <c r="H29" s="192">
        <v>26259</v>
      </c>
      <c r="I29" s="191">
        <v>6.03</v>
      </c>
      <c r="J29" s="193">
        <v>6741870</v>
      </c>
      <c r="K29" s="192">
        <v>2</v>
      </c>
      <c r="L29" s="191">
        <v>0</v>
      </c>
      <c r="M29" s="254">
        <v>285920</v>
      </c>
    </row>
    <row r="30" spans="1:13" s="68" customFormat="1" ht="29.25" customHeight="1">
      <c r="A30" s="189" t="s">
        <v>5</v>
      </c>
      <c r="B30" s="192">
        <f t="shared" si="38"/>
        <v>78862</v>
      </c>
      <c r="C30" s="191">
        <f t="shared" si="37"/>
        <v>18.13</v>
      </c>
      <c r="D30" s="193">
        <v>18702920</v>
      </c>
      <c r="E30" s="192">
        <v>50674</v>
      </c>
      <c r="F30" s="191">
        <v>11.65</v>
      </c>
      <c r="G30" s="193">
        <v>11293320</v>
      </c>
      <c r="H30" s="192">
        <v>27606</v>
      </c>
      <c r="I30" s="191">
        <v>6.34</v>
      </c>
      <c r="J30" s="193">
        <v>7448270</v>
      </c>
      <c r="K30" s="192">
        <v>582</v>
      </c>
      <c r="L30" s="191">
        <v>0.13</v>
      </c>
      <c r="M30" s="254">
        <v>367910</v>
      </c>
    </row>
    <row r="31" spans="1:13" s="68" customFormat="1" ht="29.25" customHeight="1">
      <c r="A31" s="189" t="s">
        <v>6</v>
      </c>
      <c r="B31" s="192">
        <f t="shared" si="38"/>
        <v>100017</v>
      </c>
      <c r="C31" s="191">
        <f t="shared" si="37"/>
        <v>23</v>
      </c>
      <c r="D31" s="193">
        <v>20345920</v>
      </c>
      <c r="E31" s="192">
        <v>65088</v>
      </c>
      <c r="F31" s="191">
        <v>14.97</v>
      </c>
      <c r="G31" s="193">
        <v>13982000</v>
      </c>
      <c r="H31" s="192">
        <v>34346</v>
      </c>
      <c r="I31" s="191">
        <v>7.89</v>
      </c>
      <c r="J31" s="193">
        <v>8684800</v>
      </c>
      <c r="K31" s="192">
        <v>583</v>
      </c>
      <c r="L31" s="191">
        <v>0.13</v>
      </c>
      <c r="M31" s="254">
        <v>367911</v>
      </c>
    </row>
    <row r="32" spans="1:13" s="68" customFormat="1" ht="29.25" customHeight="1">
      <c r="A32" s="189" t="s">
        <v>12</v>
      </c>
      <c r="B32" s="192">
        <f t="shared" si="38"/>
        <v>89496</v>
      </c>
      <c r="C32" s="191">
        <f t="shared" si="37"/>
        <v>20.58</v>
      </c>
      <c r="D32" s="193">
        <v>18030890</v>
      </c>
      <c r="E32" s="193">
        <v>60768</v>
      </c>
      <c r="F32" s="191">
        <v>13.97</v>
      </c>
      <c r="G32" s="193">
        <v>11744490</v>
      </c>
      <c r="H32" s="193">
        <v>28728</v>
      </c>
      <c r="I32" s="191">
        <v>6.6</v>
      </c>
      <c r="J32" s="193">
        <v>7153800</v>
      </c>
      <c r="K32" s="193"/>
      <c r="L32" s="191">
        <v>0</v>
      </c>
      <c r="M32" s="254"/>
    </row>
    <row r="33" spans="1:13" s="68" customFormat="1" ht="29.25" customHeight="1">
      <c r="A33" s="189" t="s">
        <v>33</v>
      </c>
      <c r="B33" s="192">
        <f t="shared" si="38"/>
        <v>74493</v>
      </c>
      <c r="C33" s="191">
        <f t="shared" si="37"/>
        <v>17.13</v>
      </c>
      <c r="D33" s="193">
        <v>15243100</v>
      </c>
      <c r="E33" s="193">
        <v>46303</v>
      </c>
      <c r="F33" s="191">
        <v>10.64</v>
      </c>
      <c r="G33" s="193">
        <v>9000930</v>
      </c>
      <c r="H33" s="193">
        <v>28190</v>
      </c>
      <c r="I33" s="191">
        <v>6.48</v>
      </c>
      <c r="J33" s="193">
        <v>6668300</v>
      </c>
      <c r="K33" s="193"/>
      <c r="L33" s="191">
        <v>0</v>
      </c>
      <c r="M33" s="254"/>
    </row>
    <row r="34" spans="1:13" s="68" customFormat="1" ht="29.25" customHeight="1">
      <c r="A34" s="189" t="s">
        <v>34</v>
      </c>
      <c r="B34" s="192">
        <f t="shared" si="38"/>
        <v>86935</v>
      </c>
      <c r="C34" s="191">
        <f t="shared" si="37"/>
        <v>19.989999999999998</v>
      </c>
      <c r="D34" s="193">
        <v>20628430</v>
      </c>
      <c r="E34" s="193">
        <v>55282</v>
      </c>
      <c r="F34" s="191">
        <v>12.71</v>
      </c>
      <c r="G34" s="193">
        <v>11548650</v>
      </c>
      <c r="H34" s="193">
        <v>31653</v>
      </c>
      <c r="I34" s="191">
        <v>7.28</v>
      </c>
      <c r="J34" s="193">
        <v>7953490</v>
      </c>
      <c r="K34" s="193"/>
      <c r="L34" s="191">
        <v>0</v>
      </c>
      <c r="M34" s="254"/>
    </row>
    <row r="35" spans="1:13" s="68" customFormat="1" ht="29.25" customHeight="1" thickBot="1">
      <c r="A35" s="197" t="s">
        <v>35</v>
      </c>
      <c r="B35" s="251">
        <f t="shared" si="38"/>
        <v>146123</v>
      </c>
      <c r="C35" s="200">
        <f t="shared" si="37"/>
        <v>33.6</v>
      </c>
      <c r="D35" s="252">
        <v>27947230</v>
      </c>
      <c r="E35" s="252">
        <v>81662</v>
      </c>
      <c r="F35" s="199">
        <v>18.78</v>
      </c>
      <c r="G35" s="252">
        <v>16622460</v>
      </c>
      <c r="H35" s="252">
        <v>64461</v>
      </c>
      <c r="I35" s="199">
        <v>14.82</v>
      </c>
      <c r="J35" s="252">
        <v>13995860</v>
      </c>
      <c r="K35" s="252"/>
      <c r="L35" s="199">
        <v>0</v>
      </c>
      <c r="M35" s="255"/>
    </row>
    <row r="36" spans="1:13" ht="8.25" customHeight="1">
      <c r="A36" s="5"/>
      <c r="B36" s="44"/>
      <c r="C36" s="45"/>
      <c r="D36" s="44"/>
      <c r="E36" s="44"/>
      <c r="F36" s="45"/>
      <c r="G36" s="44"/>
      <c r="H36" s="44"/>
      <c r="I36" s="45"/>
      <c r="J36" s="44"/>
      <c r="K36" s="44"/>
      <c r="L36" s="45"/>
      <c r="M36" s="44"/>
    </row>
    <row r="37" spans="1:13" ht="8.25" customHeight="1">
      <c r="A37" s="5"/>
      <c r="B37" s="44"/>
      <c r="C37" s="45"/>
      <c r="D37" s="44"/>
      <c r="E37" s="44"/>
      <c r="F37" s="45"/>
      <c r="G37" s="44"/>
      <c r="H37" s="44"/>
      <c r="I37" s="45"/>
      <c r="J37" s="44"/>
      <c r="K37" s="44"/>
      <c r="L37" s="45"/>
      <c r="M37" s="44"/>
    </row>
    <row r="38" spans="1:13" ht="24" customHeight="1" thickBot="1">
      <c r="A38" s="10" t="s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7.75" customHeight="1">
      <c r="A39" s="293" t="s">
        <v>1</v>
      </c>
      <c r="B39" s="290" t="str">
        <f>B4</f>
        <v>공원전체</v>
      </c>
      <c r="C39" s="290"/>
      <c r="D39" s="290"/>
      <c r="E39" s="290" t="s">
        <v>53</v>
      </c>
      <c r="F39" s="290"/>
      <c r="G39" s="290"/>
      <c r="H39" s="290" t="s">
        <v>52</v>
      </c>
      <c r="I39" s="290"/>
      <c r="J39" s="290"/>
      <c r="K39" s="290" t="s">
        <v>54</v>
      </c>
      <c r="L39" s="290"/>
      <c r="M39" s="291"/>
    </row>
    <row r="40" spans="1:13" ht="30.75" customHeight="1">
      <c r="A40" s="300"/>
      <c r="B40" s="246" t="s">
        <v>59</v>
      </c>
      <c r="C40" s="247" t="s">
        <v>19</v>
      </c>
      <c r="D40" s="246" t="s">
        <v>62</v>
      </c>
      <c r="E40" s="212" t="s">
        <v>58</v>
      </c>
      <c r="F40" s="213" t="s">
        <v>19</v>
      </c>
      <c r="G40" s="212" t="s">
        <v>62</v>
      </c>
      <c r="H40" s="212" t="s">
        <v>58</v>
      </c>
      <c r="I40" s="213" t="s">
        <v>19</v>
      </c>
      <c r="J40" s="212" t="s">
        <v>62</v>
      </c>
      <c r="K40" s="212" t="s">
        <v>58</v>
      </c>
      <c r="L40" s="213" t="s">
        <v>19</v>
      </c>
      <c r="M40" s="214" t="s">
        <v>61</v>
      </c>
    </row>
    <row r="41" spans="1:13" s="67" customFormat="1" ht="28.5" customHeight="1">
      <c r="A41" s="248" t="s">
        <v>4</v>
      </c>
      <c r="B41" s="249">
        <f t="shared" ref="B41:C41" si="39">SUM(B42:B53)</f>
        <v>576088.9</v>
      </c>
      <c r="C41" s="249">
        <f t="shared" si="39"/>
        <v>600.81999999999994</v>
      </c>
      <c r="D41" s="249">
        <f>SUM(D42:D53)</f>
        <v>128946400</v>
      </c>
      <c r="E41" s="249">
        <f t="shared" ref="E41" si="40">SUM(E42:E53)</f>
        <v>574449</v>
      </c>
      <c r="F41" s="249">
        <f t="shared" ref="F41" si="41">SUM(F42:F53)</f>
        <v>132.04000000000002</v>
      </c>
      <c r="G41" s="249">
        <f>SUM(G42:G53)</f>
        <v>127073440</v>
      </c>
      <c r="H41" s="249">
        <f>SUM(H42:H53)</f>
        <v>1639.9</v>
      </c>
      <c r="I41" s="249">
        <f t="shared" ref="I41" si="42">SUM(I42:I53)</f>
        <v>1.6400000000000001</v>
      </c>
      <c r="J41" s="249">
        <f>SUM(J42:J53)</f>
        <v>1872960</v>
      </c>
      <c r="K41" s="249">
        <f t="shared" ref="K41" si="43">SUM(K42:K53)</f>
        <v>0</v>
      </c>
      <c r="L41" s="249">
        <f t="shared" ref="L41" si="44">SUM(L42:L53)</f>
        <v>0</v>
      </c>
      <c r="M41" s="250">
        <f>SUM(M42:M53)</f>
        <v>0</v>
      </c>
    </row>
    <row r="42" spans="1:13" s="68" customFormat="1" ht="29.25" customHeight="1">
      <c r="A42" s="189" t="s">
        <v>13</v>
      </c>
      <c r="B42" s="192">
        <f t="shared" ref="B42:B53" si="45">H42+E42+K42</f>
        <v>110760</v>
      </c>
      <c r="C42" s="191">
        <f t="shared" ref="C42:C53" si="46">ROUNDDOWN(B42*1.043*0.001,2)</f>
        <v>115.52</v>
      </c>
      <c r="D42" s="193">
        <f t="shared" ref="D42:D53" si="47">J42+G42+M42</f>
        <v>22235320</v>
      </c>
      <c r="E42" s="192">
        <v>110377</v>
      </c>
      <c r="F42" s="191">
        <v>25.38</v>
      </c>
      <c r="G42" s="193">
        <v>21777900</v>
      </c>
      <c r="H42" s="192">
        <v>383</v>
      </c>
      <c r="I42" s="191">
        <v>0.39</v>
      </c>
      <c r="J42" s="193">
        <v>457420</v>
      </c>
      <c r="K42" s="192">
        <v>0</v>
      </c>
      <c r="L42" s="191">
        <f t="shared" ref="L42:L53" si="48">ROUNDDOWN(K42*1.043*0.001,2)</f>
        <v>0</v>
      </c>
      <c r="M42" s="254">
        <v>0</v>
      </c>
    </row>
    <row r="43" spans="1:13" s="68" customFormat="1" ht="29.25" customHeight="1">
      <c r="A43" s="189" t="s">
        <v>14</v>
      </c>
      <c r="B43" s="192">
        <f t="shared" si="45"/>
        <v>121880</v>
      </c>
      <c r="C43" s="191">
        <f t="shared" si="46"/>
        <v>127.12</v>
      </c>
      <c r="D43" s="193">
        <f t="shared" si="47"/>
        <v>23909170</v>
      </c>
      <c r="E43" s="192">
        <v>121554</v>
      </c>
      <c r="F43" s="191">
        <v>27.95</v>
      </c>
      <c r="G43" s="193">
        <v>23550460</v>
      </c>
      <c r="H43" s="192">
        <v>326</v>
      </c>
      <c r="I43" s="191">
        <v>0.34</v>
      </c>
      <c r="J43" s="193">
        <v>358710</v>
      </c>
      <c r="K43" s="192">
        <v>0</v>
      </c>
      <c r="L43" s="191">
        <f t="shared" si="48"/>
        <v>0</v>
      </c>
      <c r="M43" s="254">
        <v>0</v>
      </c>
    </row>
    <row r="44" spans="1:13" s="68" customFormat="1" ht="29.25" customHeight="1">
      <c r="A44" s="189" t="s">
        <v>15</v>
      </c>
      <c r="B44" s="192">
        <f t="shared" si="45"/>
        <v>46252</v>
      </c>
      <c r="C44" s="191">
        <f t="shared" si="46"/>
        <v>48.24</v>
      </c>
      <c r="D44" s="193">
        <f t="shared" si="47"/>
        <v>10044340</v>
      </c>
      <c r="E44" s="192">
        <v>45996</v>
      </c>
      <c r="F44" s="191">
        <v>10.57</v>
      </c>
      <c r="G44" s="193">
        <v>9755800</v>
      </c>
      <c r="H44" s="192">
        <v>256</v>
      </c>
      <c r="I44" s="191">
        <v>0.26</v>
      </c>
      <c r="J44" s="193">
        <v>288540</v>
      </c>
      <c r="K44" s="192">
        <v>0</v>
      </c>
      <c r="L44" s="191">
        <f t="shared" si="48"/>
        <v>0</v>
      </c>
      <c r="M44" s="254">
        <v>0</v>
      </c>
    </row>
    <row r="45" spans="1:13" s="68" customFormat="1" ht="29.25" customHeight="1">
      <c r="A45" s="189" t="s">
        <v>16</v>
      </c>
      <c r="B45" s="192">
        <f t="shared" si="45"/>
        <v>31517</v>
      </c>
      <c r="C45" s="191">
        <f t="shared" si="46"/>
        <v>32.869999999999997</v>
      </c>
      <c r="D45" s="193">
        <f t="shared" si="47"/>
        <v>7341030</v>
      </c>
      <c r="E45" s="192">
        <v>31411</v>
      </c>
      <c r="F45" s="191">
        <v>7.22</v>
      </c>
      <c r="G45" s="193">
        <v>7228240</v>
      </c>
      <c r="H45" s="192">
        <v>106</v>
      </c>
      <c r="I45" s="191">
        <v>0.11</v>
      </c>
      <c r="J45" s="193">
        <v>112790</v>
      </c>
      <c r="K45" s="192">
        <v>0</v>
      </c>
      <c r="L45" s="191">
        <f t="shared" si="48"/>
        <v>0</v>
      </c>
      <c r="M45" s="254">
        <v>0</v>
      </c>
    </row>
    <row r="46" spans="1:13" s="68" customFormat="1" ht="29.25" customHeight="1">
      <c r="A46" s="189" t="s">
        <v>17</v>
      </c>
      <c r="B46" s="192">
        <f t="shared" si="45"/>
        <v>23898</v>
      </c>
      <c r="C46" s="191">
        <f t="shared" si="46"/>
        <v>24.92</v>
      </c>
      <c r="D46" s="193">
        <f t="shared" si="47"/>
        <v>6148950</v>
      </c>
      <c r="E46" s="192">
        <v>23868</v>
      </c>
      <c r="F46" s="191">
        <v>5.48</v>
      </c>
      <c r="G46" s="193">
        <v>6114650</v>
      </c>
      <c r="H46" s="192">
        <v>30</v>
      </c>
      <c r="I46" s="191">
        <v>0.03</v>
      </c>
      <c r="J46" s="193">
        <v>34300</v>
      </c>
      <c r="K46" s="192">
        <v>0</v>
      </c>
      <c r="L46" s="191">
        <f t="shared" si="48"/>
        <v>0</v>
      </c>
      <c r="M46" s="254">
        <v>0</v>
      </c>
    </row>
    <row r="47" spans="1:13" s="68" customFormat="1" ht="29.25" customHeight="1">
      <c r="A47" s="189" t="s">
        <v>18</v>
      </c>
      <c r="B47" s="192">
        <f t="shared" si="45"/>
        <v>26271</v>
      </c>
      <c r="C47" s="191">
        <f t="shared" si="46"/>
        <v>27.4</v>
      </c>
      <c r="D47" s="193">
        <f t="shared" si="47"/>
        <v>6755850</v>
      </c>
      <c r="E47" s="192">
        <v>26259</v>
      </c>
      <c r="F47" s="191">
        <v>6.03</v>
      </c>
      <c r="G47" s="193">
        <v>6741870</v>
      </c>
      <c r="H47" s="192">
        <v>12</v>
      </c>
      <c r="I47" s="191">
        <v>0.01</v>
      </c>
      <c r="J47" s="193">
        <v>13980</v>
      </c>
      <c r="K47" s="192">
        <v>0</v>
      </c>
      <c r="L47" s="191">
        <f t="shared" si="48"/>
        <v>0</v>
      </c>
      <c r="M47" s="254">
        <v>0</v>
      </c>
    </row>
    <row r="48" spans="1:13" s="68" customFormat="1" ht="29.25" customHeight="1">
      <c r="A48" s="189" t="s">
        <v>5</v>
      </c>
      <c r="B48" s="192">
        <f t="shared" si="45"/>
        <v>27625</v>
      </c>
      <c r="C48" s="191">
        <f t="shared" si="46"/>
        <v>28.81</v>
      </c>
      <c r="D48" s="193">
        <f t="shared" si="47"/>
        <v>7470380</v>
      </c>
      <c r="E48" s="192">
        <v>27606</v>
      </c>
      <c r="F48" s="191">
        <v>6.34</v>
      </c>
      <c r="G48" s="193">
        <v>7448270</v>
      </c>
      <c r="H48" s="192">
        <v>19</v>
      </c>
      <c r="I48" s="191">
        <v>0.01</v>
      </c>
      <c r="J48" s="193">
        <v>22110</v>
      </c>
      <c r="K48" s="192">
        <v>0</v>
      </c>
      <c r="L48" s="191">
        <f t="shared" si="48"/>
        <v>0</v>
      </c>
      <c r="M48" s="254">
        <v>0</v>
      </c>
    </row>
    <row r="49" spans="1:13" s="68" customFormat="1" ht="29.25" customHeight="1">
      <c r="A49" s="189" t="s">
        <v>6</v>
      </c>
      <c r="B49" s="192">
        <f t="shared" si="45"/>
        <v>34362</v>
      </c>
      <c r="C49" s="191">
        <f t="shared" si="46"/>
        <v>35.83</v>
      </c>
      <c r="D49" s="193">
        <f t="shared" si="47"/>
        <v>8704160</v>
      </c>
      <c r="E49" s="192">
        <v>34346</v>
      </c>
      <c r="F49" s="191">
        <v>7.89</v>
      </c>
      <c r="G49" s="193">
        <v>8684800</v>
      </c>
      <c r="H49" s="192">
        <v>16</v>
      </c>
      <c r="I49" s="191">
        <v>0.01</v>
      </c>
      <c r="J49" s="193">
        <v>19360</v>
      </c>
      <c r="K49" s="192">
        <v>0</v>
      </c>
      <c r="L49" s="191">
        <f t="shared" si="48"/>
        <v>0</v>
      </c>
      <c r="M49" s="254">
        <v>0</v>
      </c>
    </row>
    <row r="50" spans="1:13" s="68" customFormat="1" ht="29.25" customHeight="1">
      <c r="A50" s="189" t="s">
        <v>12</v>
      </c>
      <c r="B50" s="192">
        <f t="shared" si="45"/>
        <v>28742.9</v>
      </c>
      <c r="C50" s="191">
        <f t="shared" si="46"/>
        <v>29.97</v>
      </c>
      <c r="D50" s="193">
        <f t="shared" si="47"/>
        <v>7170980</v>
      </c>
      <c r="E50" s="193">
        <v>28728</v>
      </c>
      <c r="F50" s="191">
        <v>6.6</v>
      </c>
      <c r="G50" s="193">
        <v>7153800</v>
      </c>
      <c r="H50" s="193">
        <v>14.9</v>
      </c>
      <c r="I50" s="191">
        <v>0.01</v>
      </c>
      <c r="J50" s="193">
        <v>17180</v>
      </c>
      <c r="K50" s="192">
        <v>0</v>
      </c>
      <c r="L50" s="191">
        <f t="shared" si="48"/>
        <v>0</v>
      </c>
      <c r="M50" s="254">
        <v>0</v>
      </c>
    </row>
    <row r="51" spans="1:13" s="68" customFormat="1" ht="29.25" customHeight="1">
      <c r="A51" s="189" t="s">
        <v>33</v>
      </c>
      <c r="B51" s="192">
        <f t="shared" si="45"/>
        <v>28218</v>
      </c>
      <c r="C51" s="191">
        <f t="shared" si="46"/>
        <v>29.43</v>
      </c>
      <c r="D51" s="193">
        <f t="shared" si="47"/>
        <v>6699780</v>
      </c>
      <c r="E51" s="193">
        <v>28190</v>
      </c>
      <c r="F51" s="191">
        <v>6.48</v>
      </c>
      <c r="G51" s="193">
        <v>6668300</v>
      </c>
      <c r="H51" s="193">
        <v>28</v>
      </c>
      <c r="I51" s="191">
        <v>0.02</v>
      </c>
      <c r="J51" s="193">
        <v>31480</v>
      </c>
      <c r="K51" s="192">
        <v>0</v>
      </c>
      <c r="L51" s="191">
        <f t="shared" si="48"/>
        <v>0</v>
      </c>
      <c r="M51" s="254">
        <v>0</v>
      </c>
    </row>
    <row r="52" spans="1:13" s="68" customFormat="1" ht="29.25" customHeight="1">
      <c r="A52" s="189" t="s">
        <v>34</v>
      </c>
      <c r="B52" s="192">
        <f t="shared" si="45"/>
        <v>31805</v>
      </c>
      <c r="C52" s="194">
        <f t="shared" si="46"/>
        <v>33.17</v>
      </c>
      <c r="D52" s="193">
        <f t="shared" si="47"/>
        <v>8123590</v>
      </c>
      <c r="E52" s="193">
        <v>31653</v>
      </c>
      <c r="F52" s="191">
        <v>7.28</v>
      </c>
      <c r="G52" s="193">
        <v>7953490</v>
      </c>
      <c r="H52" s="193">
        <v>152</v>
      </c>
      <c r="I52" s="191">
        <v>0.15</v>
      </c>
      <c r="J52" s="193">
        <v>170100</v>
      </c>
      <c r="K52" s="192">
        <v>0</v>
      </c>
      <c r="L52" s="191">
        <f t="shared" si="48"/>
        <v>0</v>
      </c>
      <c r="M52" s="254">
        <v>0</v>
      </c>
    </row>
    <row r="53" spans="1:13" s="68" customFormat="1" ht="29.25" customHeight="1" thickBot="1">
      <c r="A53" s="197" t="s">
        <v>35</v>
      </c>
      <c r="B53" s="251">
        <f t="shared" si="45"/>
        <v>64758</v>
      </c>
      <c r="C53" s="210">
        <f t="shared" si="46"/>
        <v>67.540000000000006</v>
      </c>
      <c r="D53" s="252">
        <f t="shared" si="47"/>
        <v>14342850</v>
      </c>
      <c r="E53" s="252">
        <v>64461</v>
      </c>
      <c r="F53" s="252">
        <v>14.82</v>
      </c>
      <c r="G53" s="252">
        <v>13995860</v>
      </c>
      <c r="H53" s="252">
        <v>297</v>
      </c>
      <c r="I53" s="252">
        <v>0.3</v>
      </c>
      <c r="J53" s="252">
        <v>346990</v>
      </c>
      <c r="K53" s="251">
        <v>0</v>
      </c>
      <c r="L53" s="252">
        <f t="shared" si="48"/>
        <v>0</v>
      </c>
      <c r="M53" s="255">
        <v>0</v>
      </c>
    </row>
  </sheetData>
  <mergeCells count="16">
    <mergeCell ref="A1:M1"/>
    <mergeCell ref="A39:A40"/>
    <mergeCell ref="B39:D39"/>
    <mergeCell ref="E4:G4"/>
    <mergeCell ref="E21:G21"/>
    <mergeCell ref="E39:G39"/>
    <mergeCell ref="A4:A5"/>
    <mergeCell ref="B4:D4"/>
    <mergeCell ref="A21:A22"/>
    <mergeCell ref="B21:D21"/>
    <mergeCell ref="H4:J4"/>
    <mergeCell ref="H21:J21"/>
    <mergeCell ref="H39:J39"/>
    <mergeCell ref="K4:M4"/>
    <mergeCell ref="K21:M21"/>
    <mergeCell ref="K39:M39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2" orientation="landscape" r:id="rId1"/>
  <ignoredErrors>
    <ignoredError sqref="E7:E18 K7:K18 F6 L6 C6 C42:C53 H7:H18 I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4"/>
  <sheetViews>
    <sheetView showGridLines="0" zoomScaleNormal="100" workbookViewId="0">
      <selection activeCell="C15" sqref="C15"/>
    </sheetView>
  </sheetViews>
  <sheetFormatPr defaultRowHeight="16.5"/>
  <cols>
    <col min="1" max="1" width="8.625" style="12" customWidth="1"/>
    <col min="2" max="3" width="10.625" style="12" customWidth="1"/>
    <col min="4" max="4" width="13.625" style="12" customWidth="1"/>
    <col min="5" max="5" width="1.875" style="12" customWidth="1"/>
    <col min="6" max="6" width="8.625" style="12" customWidth="1"/>
    <col min="7" max="9" width="13.625" style="12" customWidth="1"/>
    <col min="10" max="10" width="1.875" style="62" customWidth="1"/>
    <col min="11" max="11" width="8.625" style="12" customWidth="1"/>
    <col min="12" max="14" width="13.625" style="12" customWidth="1"/>
    <col min="15" max="16384" width="9" style="12"/>
  </cols>
  <sheetData>
    <row r="1" spans="1:14" ht="33" customHeight="1">
      <c r="A1" s="303" t="s">
        <v>56</v>
      </c>
      <c r="B1" s="303"/>
      <c r="C1" s="303"/>
      <c r="D1" s="303"/>
      <c r="I1" s="81"/>
      <c r="M1" s="14" t="s">
        <v>46</v>
      </c>
    </row>
    <row r="2" spans="1:14" ht="19.5" customHeight="1">
      <c r="A2" s="13"/>
      <c r="B2" s="13"/>
      <c r="C2" s="13"/>
      <c r="D2" s="13"/>
    </row>
    <row r="3" spans="1:14" ht="22.5" customHeight="1" thickBot="1">
      <c r="A3" s="70" t="s">
        <v>27</v>
      </c>
      <c r="B3" s="14"/>
      <c r="C3" s="14"/>
      <c r="D3" s="14"/>
      <c r="F3" s="46" t="s">
        <v>0</v>
      </c>
      <c r="H3" s="14"/>
      <c r="K3" s="46" t="s">
        <v>7</v>
      </c>
      <c r="L3" s="22"/>
      <c r="M3" s="22"/>
      <c r="N3" s="22"/>
    </row>
    <row r="4" spans="1:14" ht="34.5" customHeight="1">
      <c r="A4" s="265" t="s">
        <v>1</v>
      </c>
      <c r="B4" s="290" t="str">
        <f>'공원(전체)'!E4</f>
        <v>2024년</v>
      </c>
      <c r="C4" s="290"/>
      <c r="D4" s="291"/>
      <c r="F4" s="301" t="s">
        <v>1</v>
      </c>
      <c r="G4" s="290" t="str">
        <f>B4</f>
        <v>2024년</v>
      </c>
      <c r="H4" s="290"/>
      <c r="I4" s="291"/>
      <c r="K4" s="301" t="s">
        <v>1</v>
      </c>
      <c r="L4" s="290" t="str">
        <f>B4</f>
        <v>2024년</v>
      </c>
      <c r="M4" s="290"/>
      <c r="N4" s="291"/>
    </row>
    <row r="5" spans="1:14" ht="35.25" customHeight="1">
      <c r="A5" s="292"/>
      <c r="B5" s="212" t="s">
        <v>31</v>
      </c>
      <c r="C5" s="213" t="s">
        <v>19</v>
      </c>
      <c r="D5" s="214" t="s">
        <v>3</v>
      </c>
      <c r="F5" s="302"/>
      <c r="G5" s="212" t="s">
        <v>63</v>
      </c>
      <c r="H5" s="213" t="s">
        <v>19</v>
      </c>
      <c r="I5" s="214" t="s">
        <v>62</v>
      </c>
      <c r="K5" s="302"/>
      <c r="L5" s="212" t="s">
        <v>59</v>
      </c>
      <c r="M5" s="213" t="s">
        <v>19</v>
      </c>
      <c r="N5" s="214" t="s">
        <v>62</v>
      </c>
    </row>
    <row r="6" spans="1:14" ht="39" customHeight="1">
      <c r="A6" s="215" t="s">
        <v>4</v>
      </c>
      <c r="B6" s="223">
        <f>SUM(B7:B18)</f>
        <v>1</v>
      </c>
      <c r="C6" s="224">
        <f>SUM(C7:C18)</f>
        <v>396.77</v>
      </c>
      <c r="D6" s="225">
        <f>SUM(D7:D18)</f>
        <v>349521302</v>
      </c>
      <c r="F6" s="215" t="s">
        <v>4</v>
      </c>
      <c r="G6" s="216">
        <f t="shared" ref="G6:I6" si="0">SUM(G7:G18)</f>
        <v>884947</v>
      </c>
      <c r="H6" s="216">
        <f t="shared" si="0"/>
        <v>203.48999999999998</v>
      </c>
      <c r="I6" s="217">
        <f t="shared" si="0"/>
        <v>170810410</v>
      </c>
      <c r="K6" s="215" t="s">
        <v>4</v>
      </c>
      <c r="L6" s="216">
        <f t="shared" ref="L6:N6" si="1">SUM(L7:L18)</f>
        <v>185368</v>
      </c>
      <c r="M6" s="216">
        <f t="shared" si="1"/>
        <v>193.28</v>
      </c>
      <c r="N6" s="217">
        <f t="shared" si="1"/>
        <v>178710892</v>
      </c>
    </row>
    <row r="7" spans="1:14" ht="29.25" customHeight="1">
      <c r="A7" s="169" t="s">
        <v>13</v>
      </c>
      <c r="B7" s="177">
        <f>C7/$C$6</f>
        <v>0.11941427023212439</v>
      </c>
      <c r="C7" s="178">
        <f t="shared" ref="C7:C18" si="2">H7+M7</f>
        <v>47.379999999999995</v>
      </c>
      <c r="D7" s="226">
        <f t="shared" ref="D7:D18" si="3">I7+N7</f>
        <v>45449082</v>
      </c>
      <c r="F7" s="169" t="s">
        <v>13</v>
      </c>
      <c r="G7" s="236">
        <v>86931</v>
      </c>
      <c r="H7" s="194">
        <v>19.989999999999998</v>
      </c>
      <c r="I7" s="242">
        <v>17107040</v>
      </c>
      <c r="K7" s="169" t="s">
        <v>13</v>
      </c>
      <c r="L7" s="41">
        <v>26261</v>
      </c>
      <c r="M7" s="194">
        <v>27.39</v>
      </c>
      <c r="N7" s="244">
        <v>28342042</v>
      </c>
    </row>
    <row r="8" spans="1:14" ht="29.25" customHeight="1">
      <c r="A8" s="169" t="s">
        <v>14</v>
      </c>
      <c r="B8" s="177">
        <f t="shared" ref="B8:B14" si="4">C8/$C$6</f>
        <v>0.10540111399551377</v>
      </c>
      <c r="C8" s="178">
        <f t="shared" si="2"/>
        <v>41.82</v>
      </c>
      <c r="D8" s="226">
        <f t="shared" si="3"/>
        <v>38656377</v>
      </c>
      <c r="F8" s="169" t="s">
        <v>14</v>
      </c>
      <c r="G8" s="236">
        <v>88931</v>
      </c>
      <c r="H8" s="194">
        <v>20.45</v>
      </c>
      <c r="I8" s="242">
        <v>17557330</v>
      </c>
      <c r="K8" s="169" t="s">
        <v>14</v>
      </c>
      <c r="L8" s="41">
        <v>20498</v>
      </c>
      <c r="M8" s="194">
        <v>21.37</v>
      </c>
      <c r="N8" s="244">
        <v>21099047</v>
      </c>
    </row>
    <row r="9" spans="1:14" ht="29.25" customHeight="1">
      <c r="A9" s="169" t="s">
        <v>15</v>
      </c>
      <c r="B9" s="177">
        <f t="shared" si="4"/>
        <v>6.7444615268291458E-2</v>
      </c>
      <c r="C9" s="178">
        <f t="shared" si="2"/>
        <v>26.76</v>
      </c>
      <c r="D9" s="226">
        <f t="shared" si="3"/>
        <v>24771037</v>
      </c>
      <c r="F9" s="169" t="s">
        <v>15</v>
      </c>
      <c r="G9" s="236">
        <v>71580</v>
      </c>
      <c r="H9" s="194">
        <v>16.46</v>
      </c>
      <c r="I9" s="242">
        <v>14066900</v>
      </c>
      <c r="K9" s="169" t="s">
        <v>15</v>
      </c>
      <c r="L9" s="41">
        <v>9879</v>
      </c>
      <c r="M9" s="194">
        <v>10.3</v>
      </c>
      <c r="N9" s="244">
        <v>10704137</v>
      </c>
    </row>
    <row r="10" spans="1:14" ht="29.25" customHeight="1">
      <c r="A10" s="169" t="s">
        <v>16</v>
      </c>
      <c r="B10" s="177">
        <f t="shared" si="4"/>
        <v>5.5825793280741991E-2</v>
      </c>
      <c r="C10" s="178">
        <f t="shared" si="2"/>
        <v>22.15</v>
      </c>
      <c r="D10" s="226">
        <f t="shared" si="3"/>
        <v>18444841</v>
      </c>
      <c r="F10" s="169" t="s">
        <v>16</v>
      </c>
      <c r="G10" s="236">
        <v>61314</v>
      </c>
      <c r="H10" s="194">
        <v>14.1</v>
      </c>
      <c r="I10" s="242">
        <v>10809390</v>
      </c>
      <c r="K10" s="169" t="s">
        <v>16</v>
      </c>
      <c r="L10" s="41">
        <v>7727</v>
      </c>
      <c r="M10" s="194">
        <v>8.0500000000000007</v>
      </c>
      <c r="N10" s="244">
        <v>7635451</v>
      </c>
    </row>
    <row r="11" spans="1:14" ht="29.25" customHeight="1">
      <c r="A11" s="169" t="s">
        <v>17</v>
      </c>
      <c r="B11" s="177">
        <f t="shared" si="4"/>
        <v>6.1546991960077631E-2</v>
      </c>
      <c r="C11" s="178">
        <f t="shared" si="2"/>
        <v>24.42</v>
      </c>
      <c r="D11" s="226">
        <f t="shared" si="3"/>
        <v>20437810</v>
      </c>
      <c r="F11" s="169" t="s">
        <v>17</v>
      </c>
      <c r="G11" s="236">
        <v>54721</v>
      </c>
      <c r="H11" s="194">
        <v>12.58</v>
      </c>
      <c r="I11" s="242">
        <v>9792310</v>
      </c>
      <c r="K11" s="169" t="s">
        <v>17</v>
      </c>
      <c r="L11" s="41">
        <v>11353</v>
      </c>
      <c r="M11" s="194">
        <v>11.84</v>
      </c>
      <c r="N11" s="244">
        <v>10645500</v>
      </c>
    </row>
    <row r="12" spans="1:14" ht="29.25" customHeight="1">
      <c r="A12" s="169" t="s">
        <v>18</v>
      </c>
      <c r="B12" s="177">
        <f t="shared" si="4"/>
        <v>6.8301534894271251E-2</v>
      </c>
      <c r="C12" s="178">
        <f t="shared" si="2"/>
        <v>27.1</v>
      </c>
      <c r="D12" s="226">
        <f t="shared" si="3"/>
        <v>21504246</v>
      </c>
      <c r="F12" s="169" t="s">
        <v>18</v>
      </c>
      <c r="G12" s="236">
        <v>60914</v>
      </c>
      <c r="H12" s="194">
        <v>14.01</v>
      </c>
      <c r="I12" s="242">
        <v>11043120</v>
      </c>
      <c r="K12" s="169" t="s">
        <v>18</v>
      </c>
      <c r="L12" s="240">
        <v>12554</v>
      </c>
      <c r="M12" s="241">
        <v>13.09</v>
      </c>
      <c r="N12" s="245">
        <v>10461126</v>
      </c>
    </row>
    <row r="13" spans="1:14" ht="29.25" customHeight="1">
      <c r="A13" s="169" t="s">
        <v>5</v>
      </c>
      <c r="B13" s="177">
        <f t="shared" si="4"/>
        <v>9.2723744234695163E-2</v>
      </c>
      <c r="C13" s="178">
        <f t="shared" si="2"/>
        <v>36.79</v>
      </c>
      <c r="D13" s="226">
        <f t="shared" si="3"/>
        <v>30805676</v>
      </c>
      <c r="F13" s="169" t="s">
        <v>5</v>
      </c>
      <c r="G13" s="236">
        <v>76315</v>
      </c>
      <c r="H13" s="194">
        <v>17.55</v>
      </c>
      <c r="I13" s="242">
        <v>16151740</v>
      </c>
      <c r="K13" s="169" t="s">
        <v>5</v>
      </c>
      <c r="L13" s="41">
        <v>18448</v>
      </c>
      <c r="M13" s="194">
        <v>19.239999999999998</v>
      </c>
      <c r="N13" s="244">
        <v>14653936</v>
      </c>
    </row>
    <row r="14" spans="1:14" ht="29.25" customHeight="1">
      <c r="A14" s="169" t="s">
        <v>6</v>
      </c>
      <c r="B14" s="177">
        <f t="shared" si="4"/>
        <v>0.10094009123673664</v>
      </c>
      <c r="C14" s="178">
        <f t="shared" si="2"/>
        <v>40.049999999999997</v>
      </c>
      <c r="D14" s="226">
        <f t="shared" si="3"/>
        <v>32840249</v>
      </c>
      <c r="F14" s="169" t="s">
        <v>6</v>
      </c>
      <c r="G14" s="236">
        <v>85085</v>
      </c>
      <c r="H14" s="194">
        <v>19.559999999999999</v>
      </c>
      <c r="I14" s="242">
        <v>17414180</v>
      </c>
      <c r="K14" s="169" t="s">
        <v>6</v>
      </c>
      <c r="L14" s="41">
        <v>19650</v>
      </c>
      <c r="M14" s="194">
        <v>20.49</v>
      </c>
      <c r="N14" s="244">
        <v>15426069</v>
      </c>
    </row>
    <row r="15" spans="1:14" ht="29.25" customHeight="1">
      <c r="A15" s="169" t="s">
        <v>12</v>
      </c>
      <c r="B15" s="177">
        <f>C15/$C$6</f>
        <v>8.7506615923582928E-2</v>
      </c>
      <c r="C15" s="178">
        <f t="shared" si="2"/>
        <v>34.72</v>
      </c>
      <c r="D15" s="226">
        <f t="shared" si="3"/>
        <v>29137011</v>
      </c>
      <c r="F15" s="169" t="s">
        <v>12</v>
      </c>
      <c r="G15" s="236">
        <v>93994</v>
      </c>
      <c r="H15" s="194">
        <v>21.61</v>
      </c>
      <c r="I15" s="242">
        <v>18936720</v>
      </c>
      <c r="K15" s="169" t="s">
        <v>12</v>
      </c>
      <c r="L15" s="41">
        <v>12576</v>
      </c>
      <c r="M15" s="194">
        <v>13.11</v>
      </c>
      <c r="N15" s="244">
        <v>10200291</v>
      </c>
    </row>
    <row r="16" spans="1:14" ht="29.25" customHeight="1">
      <c r="A16" s="169" t="s">
        <v>33</v>
      </c>
      <c r="B16" s="177">
        <f t="shared" ref="B16:B18" si="5">C16/$C$6</f>
        <v>6.8024296191748379E-2</v>
      </c>
      <c r="C16" s="178">
        <f t="shared" si="2"/>
        <v>26.990000000000002</v>
      </c>
      <c r="D16" s="226">
        <f t="shared" si="3"/>
        <v>22911426</v>
      </c>
      <c r="F16" s="169" t="s">
        <v>33</v>
      </c>
      <c r="G16" s="237">
        <v>69609</v>
      </c>
      <c r="H16" s="194">
        <v>16.010000000000002</v>
      </c>
      <c r="I16" s="243">
        <v>11927820</v>
      </c>
      <c r="K16" s="169" t="s">
        <v>33</v>
      </c>
      <c r="L16" s="41">
        <v>10529</v>
      </c>
      <c r="M16" s="194">
        <v>10.98</v>
      </c>
      <c r="N16" s="244">
        <v>10983606</v>
      </c>
    </row>
    <row r="17" spans="1:14" ht="29.25" customHeight="1">
      <c r="A17" s="169" t="s">
        <v>34</v>
      </c>
      <c r="B17" s="177">
        <f t="shared" si="5"/>
        <v>6.8654384152027625E-2</v>
      </c>
      <c r="C17" s="178">
        <f t="shared" si="2"/>
        <v>27.240000000000002</v>
      </c>
      <c r="D17" s="226">
        <f t="shared" si="3"/>
        <v>24071737</v>
      </c>
      <c r="F17" s="169" t="s">
        <v>34</v>
      </c>
      <c r="G17" s="238">
        <v>61849</v>
      </c>
      <c r="H17" s="194">
        <v>14.22</v>
      </c>
      <c r="I17" s="243">
        <v>11054150</v>
      </c>
      <c r="K17" s="169" t="s">
        <v>34</v>
      </c>
      <c r="L17" s="41">
        <v>12492</v>
      </c>
      <c r="M17" s="194">
        <v>13.02</v>
      </c>
      <c r="N17" s="244">
        <v>13017587</v>
      </c>
    </row>
    <row r="18" spans="1:14" ht="29.25" customHeight="1" thickBot="1">
      <c r="A18" s="211" t="s">
        <v>35</v>
      </c>
      <c r="B18" s="179">
        <f t="shared" si="5"/>
        <v>0.10421654863018877</v>
      </c>
      <c r="C18" s="180">
        <f t="shared" si="2"/>
        <v>41.349999999999994</v>
      </c>
      <c r="D18" s="227">
        <f t="shared" si="3"/>
        <v>40491810</v>
      </c>
      <c r="F18" s="211" t="s">
        <v>35</v>
      </c>
      <c r="G18" s="239">
        <v>73704</v>
      </c>
      <c r="H18" s="200">
        <v>16.95</v>
      </c>
      <c r="I18" s="218">
        <v>14949710</v>
      </c>
      <c r="K18" s="211" t="s">
        <v>35</v>
      </c>
      <c r="L18" s="71">
        <v>23401</v>
      </c>
      <c r="M18" s="200">
        <v>24.4</v>
      </c>
      <c r="N18" s="219">
        <v>25542100</v>
      </c>
    </row>
    <row r="19" spans="1:14" ht="20.25" customHeight="1">
      <c r="A19" s="18"/>
      <c r="B19" s="19"/>
      <c r="C19" s="25"/>
      <c r="D19" s="19"/>
    </row>
    <row r="20" spans="1:14" ht="19.5" customHeight="1">
      <c r="A20" s="18"/>
      <c r="B20" s="19"/>
      <c r="C20" s="25"/>
      <c r="D20" s="19"/>
    </row>
    <row r="21" spans="1:14" ht="22.5" customHeight="1"/>
    <row r="22" spans="1:14" ht="27.75" customHeight="1"/>
    <row r="23" spans="1:14" ht="27.75" customHeight="1"/>
    <row r="24" spans="1:14" ht="36" customHeight="1"/>
    <row r="25" spans="1:14" ht="24.75" customHeight="1"/>
    <row r="26" spans="1:14" ht="24.75" customHeight="1"/>
    <row r="27" spans="1:14" ht="24.75" customHeight="1"/>
    <row r="28" spans="1:14" ht="24.75" customHeight="1"/>
    <row r="29" spans="1:14" ht="24.75" customHeight="1"/>
    <row r="30" spans="1:14" ht="24.75" customHeight="1"/>
    <row r="31" spans="1:14" ht="24.75" customHeight="1"/>
    <row r="32" spans="1:14" ht="24.75" customHeight="1">
      <c r="M32" s="207"/>
    </row>
    <row r="33" spans="1:14" ht="24.75" customHeight="1"/>
    <row r="34" spans="1:14" ht="24.75" customHeight="1"/>
    <row r="35" spans="1:14" ht="24.75" customHeight="1"/>
    <row r="36" spans="1:14" ht="24.75" customHeight="1"/>
    <row r="37" spans="1:14" ht="23.25" customHeight="1">
      <c r="A37" s="37"/>
      <c r="B37" s="38"/>
      <c r="C37" s="38"/>
      <c r="D37" s="38"/>
      <c r="F37" s="62"/>
      <c r="G37" s="62"/>
      <c r="H37" s="62"/>
      <c r="I37" s="62"/>
      <c r="K37" s="62"/>
      <c r="L37" s="62"/>
      <c r="M37" s="62"/>
      <c r="N37" s="62"/>
    </row>
    <row r="38" spans="1:14" s="62" customFormat="1" ht="23.25" customHeight="1">
      <c r="A38" s="37"/>
      <c r="B38" s="38"/>
      <c r="C38" s="38"/>
      <c r="D38" s="38"/>
      <c r="F38" s="12"/>
      <c r="G38" s="12"/>
      <c r="H38" s="12"/>
      <c r="I38" s="12"/>
      <c r="K38" s="12"/>
      <c r="L38" s="12"/>
      <c r="M38" s="12"/>
      <c r="N38" s="12"/>
    </row>
    <row r="39" spans="1:14" ht="27.75" customHeight="1"/>
    <row r="40" spans="1:14" ht="27.75" customHeight="1"/>
    <row r="41" spans="1:14" ht="28.5" customHeight="1">
      <c r="F41" s="62"/>
      <c r="G41" s="62"/>
      <c r="H41" s="62"/>
      <c r="I41" s="62"/>
      <c r="K41" s="62"/>
      <c r="L41" s="62"/>
      <c r="M41" s="62"/>
      <c r="N41" s="62"/>
    </row>
    <row r="42" spans="1:14" s="62" customFormat="1" ht="36" customHeight="1">
      <c r="F42" s="12"/>
      <c r="G42" s="12"/>
      <c r="H42" s="12"/>
      <c r="I42" s="12"/>
      <c r="K42" s="12"/>
      <c r="L42" s="12"/>
      <c r="M42" s="12"/>
      <c r="N42" s="12"/>
    </row>
    <row r="43" spans="1:14" ht="27" customHeight="1"/>
    <row r="44" spans="1:14" ht="27" customHeight="1"/>
    <row r="45" spans="1:14" ht="27" customHeight="1"/>
    <row r="46" spans="1:14" ht="27" customHeight="1"/>
    <row r="47" spans="1:14" ht="27" customHeight="1"/>
    <row r="48" spans="1:14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</sheetData>
  <mergeCells count="7">
    <mergeCell ref="K4:K5"/>
    <mergeCell ref="F4:F5"/>
    <mergeCell ref="A1:D1"/>
    <mergeCell ref="G4:I4"/>
    <mergeCell ref="L4:N4"/>
    <mergeCell ref="A4:A5"/>
    <mergeCell ref="B4:D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B7: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총괄표</vt:lpstr>
      <vt:lpstr>시설별합계</vt:lpstr>
      <vt:lpstr>월별합계</vt:lpstr>
      <vt:lpstr>시민회관</vt:lpstr>
      <vt:lpstr>공원(전체)</vt:lpstr>
      <vt:lpstr>관문,문원,주암</vt:lpstr>
      <vt:lpstr>청소년수련관 </vt:lpstr>
      <vt:lpstr>시민회관!Print_Area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2023-08-18T01:38:03Z</cp:lastPrinted>
  <dcterms:created xsi:type="dcterms:W3CDTF">2019-09-17T04:57:53Z</dcterms:created>
  <dcterms:modified xsi:type="dcterms:W3CDTF">2025-08-18T05:49:43Z</dcterms:modified>
</cp:coreProperties>
</file>